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570" windowHeight="9750" firstSheet="1" activeTab="3"/>
  </bookViews>
  <sheets>
    <sheet name="Vejledning til arket" sheetId="1" r:id="rId1"/>
    <sheet name="Placering - individuelt" sheetId="2" r:id="rId2"/>
    <sheet name="Samlet resultat" sheetId="3" r:id="rId3"/>
    <sheet name="Orienteringsridt" sheetId="4" r:id="rId4"/>
    <sheet name="Gangartstest" sheetId="5" r:id="rId5"/>
    <sheet name="Forhindringsprøve" sheetId="6" r:id="rId6"/>
  </sheets>
  <definedNames>
    <definedName name="_xlnm._FilterDatabase" localSheetId="1" hidden="1">'Placering - individuelt'!$A$9:$L$25</definedName>
  </definedNames>
  <calcPr fullCalcOnLoad="1"/>
</workbook>
</file>

<file path=xl/sharedStrings.xml><?xml version="1.0" encoding="utf-8"?>
<sst xmlns="http://schemas.openxmlformats.org/spreadsheetml/2006/main" count="200" uniqueCount="146">
  <si>
    <t>Hest</t>
  </si>
  <si>
    <t>Res. O</t>
  </si>
  <si>
    <t>Res. G</t>
  </si>
  <si>
    <t>Res. F</t>
  </si>
  <si>
    <t xml:space="preserve">Plac. </t>
  </si>
  <si>
    <t>Pct. O</t>
  </si>
  <si>
    <t>Pct. G</t>
  </si>
  <si>
    <t>Pct. F</t>
  </si>
  <si>
    <t>Skridt</t>
  </si>
  <si>
    <t>Start-nr.</t>
  </si>
  <si>
    <t>Klub</t>
  </si>
  <si>
    <t>s</t>
  </si>
  <si>
    <t>Antal forhindringer</t>
  </si>
  <si>
    <t xml:space="preserve">Maxpoint </t>
  </si>
  <si>
    <t>Orienteringsridt</t>
  </si>
  <si>
    <t>Tildeling af points</t>
  </si>
  <si>
    <t>Diff. til idealtid</t>
  </si>
  <si>
    <t>Point</t>
  </si>
  <si>
    <t>Pct.</t>
  </si>
  <si>
    <t>Min hastighed (km/t)</t>
  </si>
  <si>
    <t>Max hastighed (km/t)</t>
  </si>
  <si>
    <t>Rutens længde (km)</t>
  </si>
  <si>
    <t xml:space="preserve">svarer til </t>
  </si>
  <si>
    <t>Max idealtid</t>
  </si>
  <si>
    <t>Min idealtid</t>
  </si>
  <si>
    <t>minutter</t>
  </si>
  <si>
    <t>Tid i alt (tt:mm:ss)</t>
  </si>
  <si>
    <t xml:space="preserve">Skriv max idealtiden her i </t>
  </si>
  <si>
    <t xml:space="preserve">tt:mm:ss </t>
  </si>
  <si>
    <t xml:space="preserve">Skriv min idealtiden her i </t>
  </si>
  <si>
    <t xml:space="preserve">Dato </t>
  </si>
  <si>
    <t>Sted</t>
  </si>
  <si>
    <t>Gangartstest</t>
  </si>
  <si>
    <t>Fratræk i point ved fejl</t>
  </si>
  <si>
    <t xml:space="preserve"> - 1 point ved: ujævnt tempo, eller hvis hesten slingrer og ikke bliver i det samme spor</t>
  </si>
  <si>
    <t>Point total</t>
  </si>
  <si>
    <t>Evt. Bemærkning</t>
  </si>
  <si>
    <t xml:space="preserve">Gangartestest max 20 point </t>
  </si>
  <si>
    <r>
      <rPr>
        <b/>
        <sz val="12"/>
        <rFont val="Calibri"/>
        <family val="2"/>
      </rPr>
      <t>10 point for galop (9 ved trav / tölt) - 10 point for skridt</t>
    </r>
  </si>
  <si>
    <t>Forhindringsprøve</t>
  </si>
  <si>
    <t>giver</t>
  </si>
  <si>
    <t>Forhindrings-nr.</t>
  </si>
  <si>
    <t>Point i</t>
  </si>
  <si>
    <t>alt</t>
  </si>
  <si>
    <t>Total</t>
  </si>
  <si>
    <t>Rytter</t>
  </si>
  <si>
    <t>Max point:</t>
  </si>
  <si>
    <t>Starttid (tt:mm:ss)</t>
  </si>
  <si>
    <t>Sluttid (tt:mm:ss)</t>
  </si>
  <si>
    <t>Hvis hesten føres i snor eller rytteren modtager hjælp fra andre end dommeren trækker det 2 point ned i de opnåede point ved hver forhindring.</t>
  </si>
  <si>
    <t>Ved hjælp af forrytter eller ”trækker” trækkes 2 point fra det samlede antal point</t>
  </si>
  <si>
    <t xml:space="preserve"> - 2 point ved: hesten falder ud af gangarten eller træder ud over markeringen</t>
  </si>
  <si>
    <t>Vejledning til TREC-resultatark</t>
  </si>
  <si>
    <t xml:space="preserve">Dette ark er lavet for at lette resultatindsamlingen og -formidlingen ved TREC stævner i Danmark. </t>
  </si>
  <si>
    <t xml:space="preserve">I nogle af arkene beregnes point og/eller procent automatisk, i andre af arkene skal point og/eller </t>
  </si>
  <si>
    <t xml:space="preserve">procent beregnes manuelt. Se vejledningen nedenfor og på det enkelte ark. </t>
  </si>
  <si>
    <t xml:space="preserve">Nogle af felterne har en farve, enten lys grøn eller lys grå. Felter med lyse grøn farve skal udfyldes af </t>
  </si>
  <si>
    <t xml:space="preserve">arrangøren, lyse grå felter må der IKKE ændres i. De lyse grå felter indeholder formler, som beregner tider, </t>
  </si>
  <si>
    <t xml:space="preserve">point og procenter, og de må derfor ikke ændres hvis arket skal fungere efter hensigten. </t>
  </si>
  <si>
    <t>Se desuden vejledning til bedømmelse i Breddereglementet under TREC og på bilagene til TREC-reglementet.</t>
  </si>
  <si>
    <t xml:space="preserve">startnummeret automatisk til de andre ark, lige som rytterens resultater automatisk overføres fra arkene for </t>
  </si>
  <si>
    <t xml:space="preserve">de enkelte delelmenter til arket med de samlede resultater. </t>
  </si>
  <si>
    <t>Bedømmelsesvejledninger findes for alle TRECs delelementer og prøver til forhindringsprøven i bredderegle-</t>
  </si>
  <si>
    <t>mentet - TREC og i bilagene dertil.</t>
  </si>
  <si>
    <t>God fornøjelse!</t>
  </si>
  <si>
    <t xml:space="preserve">Noter de valgte forhindringer i de grønne felter i kolonne 1-10. Tag dig ikke af beskeden "#DIV/0!" i kolonne N, den ændres til den korrekte  </t>
  </si>
  <si>
    <t>procent, når du har indtastet antallet af forhindringer.</t>
  </si>
  <si>
    <t>ind i arket med forhindringsprøven.</t>
  </si>
  <si>
    <t>Galop/ trav/tølt</t>
  </si>
  <si>
    <t>Placeringstabel</t>
  </si>
  <si>
    <t>Når alle resultater er indtastet i arkene Orienteringsridt, Gangartstest og Forhindringsprøve overføres de automatisk til dette ark.</t>
  </si>
  <si>
    <t>Resultatlisten sorteres så automatisk til en placeringstabel med vinderen øverst. I kolonnen plac. skrives placringernemanuelt ind (1, 2, 3 osv.)</t>
  </si>
  <si>
    <r>
      <rPr>
        <b/>
        <sz val="12"/>
        <color indexed="10"/>
        <rFont val="Calibri"/>
        <family val="2"/>
      </rPr>
      <t xml:space="preserve">NB: </t>
    </r>
    <r>
      <rPr>
        <b/>
        <sz val="12"/>
        <color indexed="8"/>
        <rFont val="Calibri"/>
        <family val="2"/>
      </rPr>
      <t>Tag dig ikke af beskeden "#DIV/0!" i kolonne K og L, det ændres automatisk til den rette procent, når der er tastet antallet af forhindringer</t>
    </r>
  </si>
  <si>
    <t>Resultatarket består af fem delark: Placering, Samlet resultat, Orienteringsridt, Gangartstest og Forhindringsprøve.</t>
  </si>
  <si>
    <r>
      <t xml:space="preserve">Skriv rytternes startnumre, navne og navnet på hesten på arket med </t>
    </r>
    <r>
      <rPr>
        <b/>
        <sz val="11"/>
        <color indexed="8"/>
        <rFont val="Calibri"/>
        <family val="2"/>
      </rPr>
      <t>samlede resultater</t>
    </r>
    <r>
      <rPr>
        <sz val="11"/>
        <color theme="1"/>
        <rFont val="Calibri"/>
        <family val="2"/>
      </rPr>
      <t>, så overføres</t>
    </r>
  </si>
  <si>
    <t xml:space="preserve">Sorter ved  </t>
  </si>
  <si>
    <t>pen herunder</t>
  </si>
  <si>
    <t>tryk på knap-</t>
  </si>
  <si>
    <r>
      <t xml:space="preserve">Når ALLE resultater er på plads klikkes på den lille "sorter-knap" med pilen ved </t>
    </r>
    <r>
      <rPr>
        <b/>
        <sz val="11"/>
        <color indexed="10"/>
        <rFont val="Calibri"/>
        <family val="2"/>
      </rPr>
      <t>Total</t>
    </r>
    <r>
      <rPr>
        <b/>
        <sz val="11"/>
        <color indexed="8"/>
        <rFont val="Calibri"/>
        <family val="2"/>
      </rPr>
      <t>, og der vælges "Sorter med størte først"</t>
    </r>
  </si>
  <si>
    <t>=</t>
  </si>
  <si>
    <t>timer</t>
  </si>
  <si>
    <t>min</t>
  </si>
  <si>
    <t>sek</t>
  </si>
  <si>
    <t>Fejl rute</t>
  </si>
  <si>
    <r>
      <rPr>
        <b/>
        <sz val="12"/>
        <rFont val="Calibri"/>
        <family val="2"/>
      </rPr>
      <t>50</t>
    </r>
    <r>
      <rPr>
        <b/>
        <sz val="12"/>
        <color indexed="8"/>
        <rFont val="Calibri"/>
        <family val="2"/>
      </rPr>
      <t xml:space="preserve"> point - overskridelse af fejlfri tid fratrække 1 point pr. påbegyndt minut</t>
    </r>
  </si>
  <si>
    <t>Ved fejl rute gives –2 point for hver fejlridning. Skriv selv fejlpointene ind her</t>
  </si>
  <si>
    <r>
      <t xml:space="preserve">Max </t>
    </r>
    <r>
      <rPr>
        <b/>
        <sz val="11"/>
        <rFont val="Calibri"/>
        <family val="2"/>
      </rPr>
      <t>10 point pr. forhindring - 0 point, hvis forhindring fravælges</t>
    </r>
  </si>
  <si>
    <t xml:space="preserve">For clearroundklasser: </t>
  </si>
  <si>
    <t>For idealhastighedsklasser er max og min idealtiden den samme</t>
  </si>
  <si>
    <t>Tre kløver</t>
  </si>
  <si>
    <t>Ride gennem en labyrint</t>
  </si>
  <si>
    <t>Tilbagetrædning omkring et hjørne</t>
  </si>
  <si>
    <t>Ride slalom</t>
  </si>
  <si>
    <t>Ride over en bro</t>
  </si>
  <si>
    <t>Ride under vasketøj</t>
  </si>
  <si>
    <t>Mølle</t>
  </si>
  <si>
    <t>Føre hesten gennem smal passage</t>
  </si>
  <si>
    <t>Hold</t>
  </si>
  <si>
    <t>26. april 2015</t>
  </si>
  <si>
    <t>Storkøbenhavns Rideklub</t>
  </si>
  <si>
    <t xml:space="preserve">Resultatliste TREC stævne - Let klasse (Rød rute)   </t>
  </si>
  <si>
    <t>Alberte Assentorp</t>
  </si>
  <si>
    <t>Dalton</t>
  </si>
  <si>
    <t>Nanna Louise Svarre Christensen</t>
  </si>
  <si>
    <t>Sasha</t>
  </si>
  <si>
    <t>Selina Skibby</t>
  </si>
  <si>
    <t>Micado</t>
  </si>
  <si>
    <t>Malou Grewal</t>
  </si>
  <si>
    <t>Lentekriebel</t>
  </si>
  <si>
    <t>Cathrin Lylloff Jensen</t>
  </si>
  <si>
    <t>Chip</t>
  </si>
  <si>
    <t>Kity Wagner Hansen</t>
  </si>
  <si>
    <t>Svanegårdens Mill-Light</t>
  </si>
  <si>
    <t>Christina Svendsen</t>
  </si>
  <si>
    <t>Nisha af Frøsanggård</t>
  </si>
  <si>
    <t>Brith Mørck Sørensen</t>
  </si>
  <si>
    <t>Kamilla</t>
  </si>
  <si>
    <t>Sanne Thrane</t>
  </si>
  <si>
    <t>Rubins Hektor</t>
  </si>
  <si>
    <t>Rebecca Stærk Larsen</t>
  </si>
  <si>
    <t>Fronerthig Black Revel</t>
  </si>
  <si>
    <t>Mette Storgaard</t>
  </si>
  <si>
    <t>Noir</t>
  </si>
  <si>
    <t>Anita Dolleris</t>
  </si>
  <si>
    <t>Toftegårdens Lamborghini</t>
  </si>
  <si>
    <t>Lisbet W. Larsen</t>
  </si>
  <si>
    <t>Mara</t>
  </si>
  <si>
    <t>Mette Lidang</t>
  </si>
  <si>
    <t>Jessie</t>
  </si>
  <si>
    <t>Dorthe Reib</t>
  </si>
  <si>
    <t>Odessa v.d.altmuehlquelle</t>
  </si>
  <si>
    <t>Joan Andersen</t>
  </si>
  <si>
    <t>Svalegårdens Victor</t>
  </si>
  <si>
    <t>A</t>
  </si>
  <si>
    <t>B</t>
  </si>
  <si>
    <t>C</t>
  </si>
  <si>
    <t>D</t>
  </si>
  <si>
    <t>E</t>
  </si>
  <si>
    <t>F</t>
  </si>
  <si>
    <t>SKØR</t>
  </si>
  <si>
    <t>LØSR</t>
  </si>
  <si>
    <t>HJOR</t>
  </si>
  <si>
    <t>ARK</t>
  </si>
  <si>
    <t>BAL</t>
  </si>
  <si>
    <t>STRØ</t>
  </si>
  <si>
    <t>Ikke mødt</t>
  </si>
</sst>
</file>

<file path=xl/styles.xml><?xml version="1.0" encoding="utf-8"?>
<styleSheet xmlns="http://schemas.openxmlformats.org/spreadsheetml/2006/main">
  <numFmts count="9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[$-F400]h:mm:ss\ AM/PM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10"/>
      <name val="Calibri"/>
      <family val="2"/>
    </font>
    <font>
      <b/>
      <sz val="11"/>
      <name val="Calibri"/>
      <family val="2"/>
    </font>
    <font>
      <sz val="8"/>
      <color indexed="8"/>
      <name val="Cambria"/>
      <family val="1"/>
    </font>
    <font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20"/>
      <color indexed="8"/>
      <name val="Calibri"/>
      <family val="0"/>
    </font>
    <font>
      <sz val="23"/>
      <color indexed="8"/>
      <name val="Calibri"/>
      <family val="0"/>
    </font>
    <font>
      <sz val="24"/>
      <color indexed="8"/>
      <name val="Calibri"/>
      <family val="0"/>
    </font>
    <font>
      <sz val="16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2" fillId="0" borderId="0" xfId="0" applyFont="1" applyAlignment="1">
      <alignment/>
    </xf>
    <xf numFmtId="0" fontId="10" fillId="0" borderId="10" xfId="0" applyFont="1" applyBorder="1" applyAlignment="1">
      <alignment vertical="top" wrapText="1"/>
    </xf>
    <xf numFmtId="0" fontId="2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11" fillId="0" borderId="1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33" borderId="12" xfId="0" applyFill="1" applyBorder="1" applyAlignment="1">
      <alignment/>
    </xf>
    <xf numFmtId="0" fontId="12" fillId="0" borderId="0" xfId="0" applyFont="1" applyAlignment="1">
      <alignment/>
    </xf>
    <xf numFmtId="0" fontId="0" fillId="0" borderId="0" xfId="0" applyFill="1" applyBorder="1" applyAlignment="1">
      <alignment/>
    </xf>
    <xf numFmtId="0" fontId="13" fillId="0" borderId="0" xfId="0" applyFont="1" applyAlignment="1">
      <alignment/>
    </xf>
    <xf numFmtId="0" fontId="9" fillId="0" borderId="0" xfId="0" applyFont="1" applyAlignment="1">
      <alignment horizontal="right"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0" fontId="3" fillId="0" borderId="0" xfId="0" applyFont="1" applyAlignment="1">
      <alignment/>
    </xf>
    <xf numFmtId="0" fontId="10" fillId="33" borderId="12" xfId="0" applyFont="1" applyFill="1" applyBorder="1" applyAlignment="1">
      <alignment/>
    </xf>
    <xf numFmtId="0" fontId="10" fillId="0" borderId="0" xfId="0" applyFont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9" fillId="0" borderId="18" xfId="0" applyFont="1" applyBorder="1" applyAlignment="1">
      <alignment horizontal="left"/>
    </xf>
    <xf numFmtId="0" fontId="16" fillId="0" borderId="11" xfId="0" applyFont="1" applyBorder="1" applyAlignment="1">
      <alignment/>
    </xf>
    <xf numFmtId="0" fontId="9" fillId="0" borderId="11" xfId="0" applyFont="1" applyBorder="1" applyAlignment="1">
      <alignment horizontal="left"/>
    </xf>
    <xf numFmtId="0" fontId="9" fillId="0" borderId="0" xfId="0" applyFont="1" applyFill="1" applyAlignment="1">
      <alignment horizontal="right"/>
    </xf>
    <xf numFmtId="0" fontId="9" fillId="0" borderId="15" xfId="0" applyFont="1" applyFill="1" applyBorder="1" applyAlignment="1">
      <alignment vertical="top" wrapText="1"/>
    </xf>
    <xf numFmtId="0" fontId="0" fillId="0" borderId="16" xfId="0" applyBorder="1" applyAlignment="1">
      <alignment/>
    </xf>
    <xf numFmtId="0" fontId="10" fillId="34" borderId="10" xfId="0" applyFont="1" applyFill="1" applyBorder="1" applyAlignment="1">
      <alignment vertical="top" wrapText="1"/>
    </xf>
    <xf numFmtId="1" fontId="10" fillId="34" borderId="10" xfId="0" applyNumberFormat="1" applyFont="1" applyFill="1" applyBorder="1" applyAlignment="1">
      <alignment vertical="top" wrapText="1"/>
    </xf>
    <xf numFmtId="4" fontId="10" fillId="34" borderId="10" xfId="0" applyNumberFormat="1" applyFont="1" applyFill="1" applyBorder="1" applyAlignment="1">
      <alignment vertical="top" wrapText="1"/>
    </xf>
    <xf numFmtId="0" fontId="2" fillId="34" borderId="0" xfId="0" applyFont="1" applyFill="1" applyAlignment="1">
      <alignment horizontal="left"/>
    </xf>
    <xf numFmtId="0" fontId="0" fillId="34" borderId="12" xfId="0" applyFill="1" applyBorder="1" applyAlignment="1">
      <alignment/>
    </xf>
    <xf numFmtId="1" fontId="0" fillId="34" borderId="19" xfId="0" applyNumberFormat="1" applyFill="1" applyBorder="1" applyAlignment="1">
      <alignment horizontal="center"/>
    </xf>
    <xf numFmtId="0" fontId="0" fillId="34" borderId="19" xfId="0" applyFill="1" applyBorder="1" applyAlignment="1">
      <alignment/>
    </xf>
    <xf numFmtId="1" fontId="0" fillId="34" borderId="20" xfId="0" applyNumberFormat="1" applyFill="1" applyBorder="1" applyAlignment="1">
      <alignment horizontal="center"/>
    </xf>
    <xf numFmtId="0" fontId="0" fillId="34" borderId="20" xfId="0" applyFill="1" applyBorder="1" applyAlignment="1">
      <alignment/>
    </xf>
    <xf numFmtId="0" fontId="2" fillId="34" borderId="0" xfId="0" applyFont="1" applyFill="1" applyBorder="1" applyAlignment="1">
      <alignment/>
    </xf>
    <xf numFmtId="0" fontId="17" fillId="0" borderId="0" xfId="0" applyFont="1" applyAlignment="1">
      <alignment/>
    </xf>
    <xf numFmtId="0" fontId="0" fillId="0" borderId="13" xfId="0" applyBorder="1" applyAlignment="1">
      <alignment/>
    </xf>
    <xf numFmtId="1" fontId="0" fillId="0" borderId="21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34" borderId="19" xfId="0" applyFill="1" applyBorder="1" applyAlignment="1">
      <alignment horizontal="right"/>
    </xf>
    <xf numFmtId="0" fontId="0" fillId="0" borderId="0" xfId="0" applyFill="1" applyAlignment="1">
      <alignment/>
    </xf>
    <xf numFmtId="0" fontId="9" fillId="0" borderId="21" xfId="0" applyFont="1" applyFill="1" applyBorder="1" applyAlignment="1">
      <alignment vertical="top" wrapText="1"/>
    </xf>
    <xf numFmtId="0" fontId="4" fillId="0" borderId="0" xfId="0" applyFont="1" applyAlignment="1">
      <alignment/>
    </xf>
    <xf numFmtId="0" fontId="18" fillId="0" borderId="0" xfId="0" applyFont="1" applyAlignment="1">
      <alignment/>
    </xf>
    <xf numFmtId="0" fontId="8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13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164" fontId="0" fillId="33" borderId="12" xfId="0" applyNumberForma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9" fillId="0" borderId="12" xfId="0" applyFont="1" applyFill="1" applyBorder="1" applyAlignment="1" applyProtection="1">
      <alignment vertical="top" wrapText="1"/>
      <protection locked="0"/>
    </xf>
    <xf numFmtId="0" fontId="9" fillId="0" borderId="12" xfId="0" applyFont="1" applyBorder="1" applyAlignment="1" applyProtection="1">
      <alignment horizontal="left" vertical="top" wrapText="1"/>
      <protection locked="0"/>
    </xf>
    <xf numFmtId="0" fontId="9" fillId="0" borderId="12" xfId="0" applyFont="1" applyBorder="1" applyAlignment="1" applyProtection="1">
      <alignment vertical="top"/>
      <protection locked="0"/>
    </xf>
    <xf numFmtId="0" fontId="0" fillId="34" borderId="12" xfId="0" applyFill="1" applyBorder="1" applyAlignment="1" applyProtection="1">
      <alignment/>
      <protection locked="0"/>
    </xf>
    <xf numFmtId="164" fontId="0" fillId="0" borderId="12" xfId="0" applyNumberFormat="1" applyBorder="1" applyAlignment="1" applyProtection="1">
      <alignment/>
      <protection locked="0"/>
    </xf>
    <xf numFmtId="164" fontId="0" fillId="34" borderId="12" xfId="0" applyNumberFormat="1" applyFill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2" fontId="0" fillId="0" borderId="12" xfId="0" applyNumberFormat="1" applyBorder="1" applyAlignment="1" applyProtection="1">
      <alignment/>
      <protection locked="0"/>
    </xf>
    <xf numFmtId="21" fontId="0" fillId="34" borderId="12" xfId="0" applyNumberFormat="1" applyFill="1" applyBorder="1" applyAlignment="1" applyProtection="1">
      <alignment/>
      <protection locked="0"/>
    </xf>
    <xf numFmtId="0" fontId="19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9" fillId="0" borderId="25" xfId="0" applyFont="1" applyFill="1" applyBorder="1" applyAlignment="1">
      <alignment horizontal="left" vertical="center" wrapText="1"/>
    </xf>
    <xf numFmtId="0" fontId="9" fillId="0" borderId="26" xfId="0" applyFont="1" applyBorder="1" applyAlignment="1">
      <alignment horizontal="center" vertical="top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0" fillId="0" borderId="12" xfId="0" applyFont="1" applyBorder="1" applyAlignment="1">
      <alignment textRotation="90" wrapText="1"/>
    </xf>
    <xf numFmtId="0" fontId="20" fillId="0" borderId="12" xfId="0" applyFont="1" applyBorder="1" applyAlignment="1">
      <alignment horizontal="center" textRotation="90" wrapText="1"/>
    </xf>
    <xf numFmtId="0" fontId="20" fillId="0" borderId="12" xfId="0" applyFont="1" applyBorder="1" applyAlignment="1">
      <alignment horizontal="center" textRotation="90"/>
    </xf>
    <xf numFmtId="0" fontId="9" fillId="0" borderId="15" xfId="0" applyFont="1" applyBorder="1" applyAlignment="1">
      <alignment vertical="top" wrapText="1"/>
    </xf>
    <xf numFmtId="0" fontId="9" fillId="0" borderId="29" xfId="0" applyFont="1" applyBorder="1" applyAlignment="1">
      <alignment vertical="top" wrapText="1"/>
    </xf>
    <xf numFmtId="0" fontId="21" fillId="0" borderId="12" xfId="0" applyFont="1" applyFill="1" applyBorder="1" applyAlignment="1">
      <alignment horizontal="center"/>
    </xf>
    <xf numFmtId="0" fontId="21" fillId="0" borderId="12" xfId="0" applyFont="1" applyBorder="1" applyAlignment="1">
      <alignment/>
    </xf>
    <xf numFmtId="0" fontId="21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 vertical="top" wrapText="1"/>
    </xf>
    <xf numFmtId="0" fontId="0" fillId="33" borderId="30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32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609600</xdr:colOff>
      <xdr:row>7</xdr:row>
      <xdr:rowOff>9525</xdr:rowOff>
    </xdr:from>
    <xdr:to>
      <xdr:col>13</xdr:col>
      <xdr:colOff>295275</xdr:colOff>
      <xdr:row>12</xdr:row>
      <xdr:rowOff>38100</xdr:rowOff>
    </xdr:to>
    <xdr:grpSp>
      <xdr:nvGrpSpPr>
        <xdr:cNvPr id="1" name="Gruppe 40"/>
        <xdr:cNvGrpSpPr>
          <a:grpSpLocks/>
        </xdr:cNvGrpSpPr>
      </xdr:nvGrpSpPr>
      <xdr:grpSpPr>
        <a:xfrm>
          <a:off x="3267075" y="1447800"/>
          <a:ext cx="4695825" cy="981075"/>
          <a:chOff x="4048126" y="1447801"/>
          <a:chExt cx="4857748" cy="981074"/>
        </a:xfrm>
        <a:solidFill>
          <a:srgbClr val="FFFFFF"/>
        </a:solidFill>
      </xdr:grpSpPr>
      <xdr:sp>
        <xdr:nvSpPr>
          <xdr:cNvPr id="2" name="Tekstboks 3"/>
          <xdr:cNvSpPr txBox="1">
            <a:spLocks noChangeArrowheads="1"/>
          </xdr:cNvSpPr>
        </xdr:nvSpPr>
        <xdr:spPr>
          <a:xfrm>
            <a:off x="4639557" y="1590793"/>
            <a:ext cx="4266317" cy="838082"/>
          </a:xfrm>
          <a:prstGeom prst="rect">
            <a:avLst/>
          </a:prstGeom>
          <a:solidFill>
            <a:srgbClr val="C3D69B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3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Du</a:t>
            </a:r>
            <a:r>
              <a:rPr lang="en-US" cap="none" sz="23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skal nu skrive tiderne herover</a:t>
            </a:r>
            <a:r>
              <a:rPr lang="en-US" cap="none" sz="2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. 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Skriv med kolon (:) i mellem de forskellige tider.
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.
</a:t>
            </a:r>
          </a:p>
        </xdr:txBody>
      </xdr:sp>
      <xdr:sp>
        <xdr:nvSpPr>
          <xdr:cNvPr id="3" name="Lige pilforbindelse 5"/>
          <xdr:cNvSpPr>
            <a:spLocks/>
          </xdr:cNvSpPr>
        </xdr:nvSpPr>
        <xdr:spPr>
          <a:xfrm flipH="1" flipV="1">
            <a:off x="6895981" y="1476497"/>
            <a:ext cx="354616" cy="219025"/>
          </a:xfrm>
          <a:prstGeom prst="straightConnector1">
            <a:avLst/>
          </a:prstGeom>
          <a:noFill/>
          <a:ln w="9525" cmpd="sng">
            <a:solidFill>
              <a:srgbClr val="4A7EBB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ge pilforbindelse 7"/>
          <xdr:cNvSpPr>
            <a:spLocks/>
          </xdr:cNvSpPr>
        </xdr:nvSpPr>
        <xdr:spPr>
          <a:xfrm flipV="1">
            <a:off x="7457051" y="1447801"/>
            <a:ext cx="117800" cy="266607"/>
          </a:xfrm>
          <a:prstGeom prst="straightConnector1">
            <a:avLst/>
          </a:prstGeom>
          <a:noFill/>
          <a:ln w="9525" cmpd="sng">
            <a:solidFill>
              <a:srgbClr val="4A7EBB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Lige pilforbindelse 9"/>
          <xdr:cNvSpPr>
            <a:spLocks/>
          </xdr:cNvSpPr>
        </xdr:nvSpPr>
        <xdr:spPr>
          <a:xfrm flipV="1">
            <a:off x="7634358" y="1457366"/>
            <a:ext cx="572000" cy="257287"/>
          </a:xfrm>
          <a:prstGeom prst="straightConnector1">
            <a:avLst/>
          </a:prstGeom>
          <a:noFill/>
          <a:ln w="9525" cmpd="sng">
            <a:solidFill>
              <a:srgbClr val="4A7EBB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6" name="Gruppe 39"/>
          <xdr:cNvGrpSpPr>
            <a:grpSpLocks/>
          </xdr:cNvGrpSpPr>
        </xdr:nvGrpSpPr>
        <xdr:grpSpPr>
          <a:xfrm>
            <a:off x="4048126" y="1752670"/>
            <a:ext cx="4401120" cy="619058"/>
            <a:chOff x="4048126" y="1752601"/>
            <a:chExt cx="4400549" cy="619124"/>
          </a:xfrm>
          <a:solidFill>
            <a:srgbClr val="FFFFFF"/>
          </a:solidFill>
        </xdr:grpSpPr>
        <xdr:sp>
          <xdr:nvSpPr>
            <xdr:cNvPr id="7" name="Lige forbindelse 15"/>
            <xdr:cNvSpPr>
              <a:spLocks/>
            </xdr:cNvSpPr>
          </xdr:nvSpPr>
          <xdr:spPr>
            <a:xfrm flipH="1">
              <a:off x="8304557" y="1990654"/>
              <a:ext cx="147418" cy="381071"/>
            </a:xfrm>
            <a:prstGeom prst="line">
              <a:avLst/>
            </a:prstGeom>
            <a:noFill/>
            <a:ln w="9525" cmpd="sng">
              <a:solidFill>
                <a:srgbClr val="4A7EBB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8" name="Lige forbindelse 17"/>
            <xdr:cNvSpPr>
              <a:spLocks/>
            </xdr:cNvSpPr>
          </xdr:nvSpPr>
          <xdr:spPr>
            <a:xfrm flipH="1" flipV="1">
              <a:off x="4284656" y="2362129"/>
              <a:ext cx="4000099" cy="9596"/>
            </a:xfrm>
            <a:prstGeom prst="line">
              <a:avLst/>
            </a:prstGeom>
            <a:noFill/>
            <a:ln w="9525" cmpd="sng">
              <a:solidFill>
                <a:srgbClr val="4A7EBB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9" name="Lige pilforbindelse 22"/>
            <xdr:cNvSpPr>
              <a:spLocks/>
            </xdr:cNvSpPr>
          </xdr:nvSpPr>
          <xdr:spPr>
            <a:xfrm flipH="1" flipV="1">
              <a:off x="4048126" y="1752601"/>
              <a:ext cx="137517" cy="123825"/>
            </a:xfrm>
            <a:prstGeom prst="straightConnector1">
              <a:avLst/>
            </a:prstGeom>
            <a:noFill/>
            <a:ln w="9525" cmpd="sng">
              <a:solidFill>
                <a:srgbClr val="4A7EBB"/>
              </a:solidFill>
              <a:headEnd type="none"/>
              <a:tailEnd type="arrow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0" name="Lige pilforbindelse 24"/>
            <xdr:cNvSpPr>
              <a:spLocks/>
            </xdr:cNvSpPr>
          </xdr:nvSpPr>
          <xdr:spPr>
            <a:xfrm flipH="1">
              <a:off x="4048126" y="1866829"/>
              <a:ext cx="137517" cy="95190"/>
            </a:xfrm>
            <a:prstGeom prst="straightConnector1">
              <a:avLst/>
            </a:prstGeom>
            <a:noFill/>
            <a:ln w="9525" cmpd="sng">
              <a:solidFill>
                <a:srgbClr val="4A7EBB"/>
              </a:solidFill>
              <a:headEnd type="none"/>
              <a:tailEnd type="arrow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1" name="Lige forbindelse 26"/>
            <xdr:cNvSpPr>
              <a:spLocks/>
            </xdr:cNvSpPr>
          </xdr:nvSpPr>
          <xdr:spPr>
            <a:xfrm flipH="1" flipV="1">
              <a:off x="4195544" y="1876426"/>
              <a:ext cx="89111" cy="495299"/>
            </a:xfrm>
            <a:prstGeom prst="line">
              <a:avLst/>
            </a:prstGeom>
            <a:noFill/>
            <a:ln w="9525" cmpd="sng">
              <a:solidFill>
                <a:srgbClr val="4A7EBB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twoCellAnchor>
  <xdr:twoCellAnchor>
    <xdr:from>
      <xdr:col>3</xdr:col>
      <xdr:colOff>676275</xdr:colOff>
      <xdr:row>0</xdr:row>
      <xdr:rowOff>9525</xdr:rowOff>
    </xdr:from>
    <xdr:to>
      <xdr:col>10</xdr:col>
      <xdr:colOff>9525</xdr:colOff>
      <xdr:row>3</xdr:row>
      <xdr:rowOff>85725</xdr:rowOff>
    </xdr:to>
    <xdr:sp>
      <xdr:nvSpPr>
        <xdr:cNvPr id="12" name="Tekstboks 12"/>
        <xdr:cNvSpPr txBox="1">
          <a:spLocks noChangeArrowheads="1"/>
        </xdr:cNvSpPr>
      </xdr:nvSpPr>
      <xdr:spPr>
        <a:xfrm>
          <a:off x="3333750" y="9525"/>
          <a:ext cx="3190875" cy="752475"/>
        </a:xfrm>
        <a:prstGeom prst="rect">
          <a:avLst/>
        </a:prstGeom>
        <a:solidFill>
          <a:srgbClr val="C3D69B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Indtast først rutens længde og idealhastighederne
</a:t>
          </a:r>
        </a:p>
      </xdr:txBody>
    </xdr:sp>
    <xdr:clientData/>
  </xdr:twoCellAnchor>
  <xdr:twoCellAnchor>
    <xdr:from>
      <xdr:col>3</xdr:col>
      <xdr:colOff>104775</xdr:colOff>
      <xdr:row>0</xdr:row>
      <xdr:rowOff>219075</xdr:rowOff>
    </xdr:from>
    <xdr:to>
      <xdr:col>3</xdr:col>
      <xdr:colOff>619125</xdr:colOff>
      <xdr:row>2</xdr:row>
      <xdr:rowOff>0</xdr:rowOff>
    </xdr:to>
    <xdr:sp>
      <xdr:nvSpPr>
        <xdr:cNvPr id="13" name="Lige pilforbindelse 14"/>
        <xdr:cNvSpPr>
          <a:spLocks/>
        </xdr:cNvSpPr>
      </xdr:nvSpPr>
      <xdr:spPr>
        <a:xfrm flipH="1">
          <a:off x="2762250" y="219075"/>
          <a:ext cx="514350" cy="266700"/>
        </a:xfrm>
        <a:prstGeom prst="straightConnector1">
          <a:avLst/>
        </a:prstGeom>
        <a:noFill/>
        <a:ln w="25400" cmpd="sng">
          <a:solidFill>
            <a:srgbClr val="C0504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114300</xdr:colOff>
      <xdr:row>2</xdr:row>
      <xdr:rowOff>57150</xdr:rowOff>
    </xdr:from>
    <xdr:to>
      <xdr:col>3</xdr:col>
      <xdr:colOff>619125</xdr:colOff>
      <xdr:row>5</xdr:row>
      <xdr:rowOff>28575</xdr:rowOff>
    </xdr:to>
    <xdr:sp>
      <xdr:nvSpPr>
        <xdr:cNvPr id="14" name="Lige pilforbindelse 18"/>
        <xdr:cNvSpPr>
          <a:spLocks/>
        </xdr:cNvSpPr>
      </xdr:nvSpPr>
      <xdr:spPr>
        <a:xfrm flipH="1">
          <a:off x="2771775" y="542925"/>
          <a:ext cx="504825" cy="542925"/>
        </a:xfrm>
        <a:prstGeom prst="straightConnector1">
          <a:avLst/>
        </a:prstGeom>
        <a:noFill/>
        <a:ln w="25400" cmpd="sng">
          <a:solidFill>
            <a:srgbClr val="C0504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409575</xdr:colOff>
      <xdr:row>19</xdr:row>
      <xdr:rowOff>19050</xdr:rowOff>
    </xdr:from>
    <xdr:to>
      <xdr:col>5</xdr:col>
      <xdr:colOff>409575</xdr:colOff>
      <xdr:row>20</xdr:row>
      <xdr:rowOff>133350</xdr:rowOff>
    </xdr:to>
    <xdr:sp>
      <xdr:nvSpPr>
        <xdr:cNvPr id="15" name="Lige pilforbindelse 20"/>
        <xdr:cNvSpPr>
          <a:spLocks/>
        </xdr:cNvSpPr>
      </xdr:nvSpPr>
      <xdr:spPr>
        <a:xfrm>
          <a:off x="4733925" y="3752850"/>
          <a:ext cx="0" cy="314325"/>
        </a:xfrm>
        <a:prstGeom prst="straightConnector1">
          <a:avLst/>
        </a:prstGeom>
        <a:noFill/>
        <a:ln w="25400" cmpd="sng">
          <a:solidFill>
            <a:srgbClr val="C0504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20"/>
  <sheetViews>
    <sheetView view="pageLayout" zoomScale="0" zoomScalePageLayoutView="0" workbookViewId="0" topLeftCell="A1">
      <selection activeCell="E24" sqref="E24"/>
    </sheetView>
  </sheetViews>
  <sheetFormatPr defaultColWidth="9.140625" defaultRowHeight="15"/>
  <sheetData>
    <row r="2" ht="21">
      <c r="B2" s="13" t="s">
        <v>52</v>
      </c>
    </row>
    <row r="4" ht="15">
      <c r="B4" t="s">
        <v>53</v>
      </c>
    </row>
    <row r="5" ht="15">
      <c r="B5" t="s">
        <v>73</v>
      </c>
    </row>
    <row r="6" ht="15">
      <c r="B6" t="s">
        <v>54</v>
      </c>
    </row>
    <row r="7" ht="15">
      <c r="B7" t="s">
        <v>55</v>
      </c>
    </row>
    <row r="9" ht="15">
      <c r="B9" t="s">
        <v>56</v>
      </c>
    </row>
    <row r="10" ht="15">
      <c r="B10" t="s">
        <v>57</v>
      </c>
    </row>
    <row r="11" ht="15">
      <c r="B11" t="s">
        <v>58</v>
      </c>
    </row>
    <row r="13" ht="15">
      <c r="B13" t="s">
        <v>74</v>
      </c>
    </row>
    <row r="14" ht="15">
      <c r="B14" t="s">
        <v>60</v>
      </c>
    </row>
    <row r="15" ht="15">
      <c r="B15" t="s">
        <v>61</v>
      </c>
    </row>
    <row r="17" ht="15">
      <c r="B17" s="45" t="s">
        <v>62</v>
      </c>
    </row>
    <row r="18" ht="15">
      <c r="B18" s="45" t="s">
        <v>63</v>
      </c>
    </row>
    <row r="20" ht="15">
      <c r="B20" t="s">
        <v>64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view="pageLayout" workbookViewId="0" topLeftCell="A5">
      <selection activeCell="N19" sqref="N19"/>
    </sheetView>
  </sheetViews>
  <sheetFormatPr defaultColWidth="9.140625" defaultRowHeight="15"/>
  <cols>
    <col min="1" max="1" width="11.8515625" style="0" customWidth="1"/>
    <col min="2" max="2" width="18.7109375" style="0" customWidth="1"/>
    <col min="3" max="3" width="20.28125" style="0" customWidth="1"/>
    <col min="4" max="4" width="8.8515625" style="0" customWidth="1"/>
    <col min="5" max="5" width="11.28125" style="0" customWidth="1"/>
    <col min="6" max="6" width="9.7109375" style="0" customWidth="1"/>
    <col min="7" max="7" width="8.7109375" style="0" customWidth="1"/>
    <col min="8" max="8" width="7.421875" style="0" customWidth="1"/>
    <col min="9" max="9" width="10.00390625" style="0" customWidth="1"/>
    <col min="10" max="10" width="10.421875" style="0" customWidth="1"/>
    <col min="11" max="11" width="7.140625" style="0" customWidth="1"/>
  </cols>
  <sheetData>
    <row r="1" ht="23.25">
      <c r="A1" s="1" t="s">
        <v>69</v>
      </c>
    </row>
    <row r="3" ht="15">
      <c r="A3" s="54" t="s">
        <v>70</v>
      </c>
    </row>
    <row r="4" ht="15">
      <c r="A4" s="54" t="s">
        <v>78</v>
      </c>
    </row>
    <row r="5" ht="15">
      <c r="A5" s="54" t="s">
        <v>71</v>
      </c>
    </row>
    <row r="6" ht="15">
      <c r="K6" s="55" t="s">
        <v>75</v>
      </c>
    </row>
    <row r="7" spans="5:11" ht="16.5" thickBot="1">
      <c r="E7" s="7" t="s">
        <v>46</v>
      </c>
      <c r="F7" s="38">
        <v>50</v>
      </c>
      <c r="G7" s="7" t="s">
        <v>46</v>
      </c>
      <c r="H7" s="38">
        <v>20</v>
      </c>
      <c r="I7" s="7" t="s">
        <v>46</v>
      </c>
      <c r="J7" s="38">
        <f>Forhindringsprøve!E3</f>
        <v>80</v>
      </c>
      <c r="K7" s="55" t="s">
        <v>77</v>
      </c>
    </row>
    <row r="8" spans="5:11" ht="19.5" thickBot="1">
      <c r="E8" s="29" t="s">
        <v>14</v>
      </c>
      <c r="F8" s="30"/>
      <c r="G8" s="29" t="s">
        <v>32</v>
      </c>
      <c r="H8" s="31"/>
      <c r="I8" s="29" t="s">
        <v>39</v>
      </c>
      <c r="J8" s="31"/>
      <c r="K8" s="55" t="s">
        <v>76</v>
      </c>
    </row>
    <row r="9" spans="1:12" ht="38.25" thickBot="1">
      <c r="A9" s="3" t="s">
        <v>9</v>
      </c>
      <c r="B9" s="4" t="s">
        <v>45</v>
      </c>
      <c r="C9" s="4" t="s">
        <v>0</v>
      </c>
      <c r="D9" s="4" t="s">
        <v>10</v>
      </c>
      <c r="E9" s="4" t="s">
        <v>1</v>
      </c>
      <c r="F9" s="4" t="s">
        <v>5</v>
      </c>
      <c r="G9" s="4" t="s">
        <v>2</v>
      </c>
      <c r="H9" s="4" t="s">
        <v>6</v>
      </c>
      <c r="I9" s="4" t="s">
        <v>3</v>
      </c>
      <c r="J9" s="4" t="s">
        <v>7</v>
      </c>
      <c r="K9" s="4" t="s">
        <v>44</v>
      </c>
      <c r="L9" s="4" t="s">
        <v>4</v>
      </c>
    </row>
    <row r="10" spans="1:12" ht="16.5" thickBot="1">
      <c r="A10" s="35">
        <f>'Samlet resultat'!A10</f>
        <v>1</v>
      </c>
      <c r="B10" s="35" t="str">
        <f>'Samlet resultat'!B10</f>
        <v>Alberte Assentorp</v>
      </c>
      <c r="C10" s="35" t="str">
        <f>'Samlet resultat'!C10</f>
        <v>Dalton</v>
      </c>
      <c r="D10" s="35" t="str">
        <f>'Samlet resultat'!E10</f>
        <v>SKØR</v>
      </c>
      <c r="E10" s="35">
        <f>'Samlet resultat'!F10</f>
        <v>50</v>
      </c>
      <c r="F10" s="35">
        <f>'Samlet resultat'!G10</f>
        <v>100</v>
      </c>
      <c r="G10" s="36">
        <f>'Samlet resultat'!H10</f>
        <v>17</v>
      </c>
      <c r="H10" s="35">
        <f>'Samlet resultat'!I10</f>
        <v>85</v>
      </c>
      <c r="I10" s="36">
        <f>'Samlet resultat'!J10</f>
        <v>68</v>
      </c>
      <c r="J10" s="37">
        <f>'Samlet resultat'!K10</f>
        <v>85</v>
      </c>
      <c r="K10" s="37">
        <f>'Samlet resultat'!L10</f>
        <v>90</v>
      </c>
      <c r="L10" s="6">
        <v>1</v>
      </c>
    </row>
    <row r="11" spans="1:12" ht="32.25" thickBot="1">
      <c r="A11" s="35">
        <f>'Samlet resultat'!A16</f>
        <v>7</v>
      </c>
      <c r="B11" s="35" t="str">
        <f>'Samlet resultat'!B16</f>
        <v>Christina Svendsen</v>
      </c>
      <c r="C11" s="35" t="str">
        <f>'Samlet resultat'!C16</f>
        <v>Nisha af Frøsanggård</v>
      </c>
      <c r="D11" s="35" t="str">
        <f>'Samlet resultat'!E16</f>
        <v>HJOR</v>
      </c>
      <c r="E11" s="35">
        <f>'Samlet resultat'!F16</f>
        <v>50</v>
      </c>
      <c r="F11" s="35">
        <f>'Samlet resultat'!G16</f>
        <v>100</v>
      </c>
      <c r="G11" s="36">
        <f>'Samlet resultat'!H16</f>
        <v>17</v>
      </c>
      <c r="H11" s="35">
        <f>'Samlet resultat'!I16</f>
        <v>85</v>
      </c>
      <c r="I11" s="36">
        <f>'Samlet resultat'!J16</f>
        <v>66</v>
      </c>
      <c r="J11" s="37">
        <f>'Samlet resultat'!K16</f>
        <v>82.5</v>
      </c>
      <c r="K11" s="37">
        <f>'Samlet resultat'!L16</f>
        <v>89.16666666666667</v>
      </c>
      <c r="L11" s="6">
        <v>2</v>
      </c>
    </row>
    <row r="12" spans="1:12" ht="16.5" thickBot="1">
      <c r="A12" s="35">
        <f>'Samlet resultat'!A18</f>
        <v>9</v>
      </c>
      <c r="B12" s="35" t="str">
        <f>'Samlet resultat'!B18</f>
        <v>Sanne Thrane</v>
      </c>
      <c r="C12" s="35" t="str">
        <f>'Samlet resultat'!C18</f>
        <v>Rubins Hektor</v>
      </c>
      <c r="D12" s="35" t="str">
        <f>'Samlet resultat'!E18</f>
        <v>SKØR</v>
      </c>
      <c r="E12" s="35">
        <f>'Samlet resultat'!F18</f>
        <v>50</v>
      </c>
      <c r="F12" s="35">
        <f>'Samlet resultat'!G18</f>
        <v>100</v>
      </c>
      <c r="G12" s="36">
        <f>'Samlet resultat'!H18</f>
        <v>18</v>
      </c>
      <c r="H12" s="35">
        <f>'Samlet resultat'!I18</f>
        <v>90</v>
      </c>
      <c r="I12" s="36">
        <f>'Samlet resultat'!J18</f>
        <v>57</v>
      </c>
      <c r="J12" s="37">
        <f>'Samlet resultat'!K18</f>
        <v>71.25</v>
      </c>
      <c r="K12" s="37">
        <f>'Samlet resultat'!L18</f>
        <v>87.08333333333333</v>
      </c>
      <c r="L12" s="6">
        <v>3</v>
      </c>
    </row>
    <row r="13" spans="1:12" ht="16.5" thickBot="1">
      <c r="A13" s="35">
        <f>'Samlet resultat'!A25</f>
        <v>15</v>
      </c>
      <c r="B13" s="35" t="str">
        <f>'Samlet resultat'!B25</f>
        <v>Joan Andersen</v>
      </c>
      <c r="C13" s="35" t="str">
        <f>'Samlet resultat'!C25</f>
        <v>Svalegårdens Victor</v>
      </c>
      <c r="D13" s="35" t="str">
        <f>'Samlet resultat'!E25</f>
        <v>STRØ</v>
      </c>
      <c r="E13" s="35">
        <f>'Samlet resultat'!F25</f>
        <v>50</v>
      </c>
      <c r="F13" s="35">
        <f>'Samlet resultat'!G25</f>
        <v>100</v>
      </c>
      <c r="G13" s="36">
        <f>'Samlet resultat'!H25</f>
        <v>19</v>
      </c>
      <c r="H13" s="35">
        <f>'Samlet resultat'!I25</f>
        <v>95</v>
      </c>
      <c r="I13" s="36">
        <f>'Samlet resultat'!J25</f>
        <v>39</v>
      </c>
      <c r="J13" s="37">
        <f>'Samlet resultat'!K25</f>
        <v>48.75</v>
      </c>
      <c r="K13" s="37">
        <f>'Samlet resultat'!L25</f>
        <v>81.25</v>
      </c>
      <c r="L13" s="6">
        <v>4</v>
      </c>
    </row>
    <row r="14" spans="1:12" ht="32.25" thickBot="1">
      <c r="A14" s="35">
        <f>'Samlet resultat'!A11</f>
        <v>2</v>
      </c>
      <c r="B14" s="35" t="str">
        <f>'Samlet resultat'!B11</f>
        <v>Nanna Louise Svarre Christensen</v>
      </c>
      <c r="C14" s="35" t="str">
        <f>'Samlet resultat'!C11</f>
        <v>Sasha</v>
      </c>
      <c r="D14" s="35" t="str">
        <f>'Samlet resultat'!E11</f>
        <v>SKØR</v>
      </c>
      <c r="E14" s="35">
        <f>'Samlet resultat'!F11</f>
        <v>50</v>
      </c>
      <c r="F14" s="35">
        <f>'Samlet resultat'!G11</f>
        <v>100</v>
      </c>
      <c r="G14" s="36">
        <f>'Samlet resultat'!H11</f>
        <v>17</v>
      </c>
      <c r="H14" s="35">
        <f>'Samlet resultat'!I11</f>
        <v>85</v>
      </c>
      <c r="I14" s="36">
        <f>'Samlet resultat'!J11</f>
        <v>46</v>
      </c>
      <c r="J14" s="37">
        <f>'Samlet resultat'!K11</f>
        <v>57.49999999999999</v>
      </c>
      <c r="K14" s="37">
        <f>'Samlet resultat'!L11</f>
        <v>80.83333333333333</v>
      </c>
      <c r="L14" s="6">
        <v>5</v>
      </c>
    </row>
    <row r="15" spans="1:12" ht="32.25" thickBot="1">
      <c r="A15" s="35">
        <f>'Samlet resultat'!A17</f>
        <v>8</v>
      </c>
      <c r="B15" s="35" t="str">
        <f>'Samlet resultat'!B17</f>
        <v>Brith Mørck Sørensen</v>
      </c>
      <c r="C15" s="35" t="str">
        <f>'Samlet resultat'!C17</f>
        <v>Kamilla</v>
      </c>
      <c r="D15" s="35" t="str">
        <f>'Samlet resultat'!E17</f>
        <v>HJOR</v>
      </c>
      <c r="E15" s="35">
        <f>'Samlet resultat'!F17</f>
        <v>50</v>
      </c>
      <c r="F15" s="35">
        <f>'Samlet resultat'!G17</f>
        <v>100</v>
      </c>
      <c r="G15" s="36">
        <f>'Samlet resultat'!H17</f>
        <v>15</v>
      </c>
      <c r="H15" s="35">
        <f>'Samlet resultat'!I17</f>
        <v>75</v>
      </c>
      <c r="I15" s="36">
        <f>'Samlet resultat'!J17</f>
        <v>54</v>
      </c>
      <c r="J15" s="37">
        <f>'Samlet resultat'!K17</f>
        <v>67.5</v>
      </c>
      <c r="K15" s="37">
        <f>'Samlet resultat'!L17</f>
        <v>80.83333333333333</v>
      </c>
      <c r="L15" s="6">
        <v>5</v>
      </c>
    </row>
    <row r="16" spans="1:12" ht="32.25" thickBot="1">
      <c r="A16" s="35">
        <f>'Samlet resultat'!A24</f>
        <v>14</v>
      </c>
      <c r="B16" s="35" t="str">
        <f>'Samlet resultat'!B24</f>
        <v>Dorthe Reib</v>
      </c>
      <c r="C16" s="35" t="str">
        <f>'Samlet resultat'!C24</f>
        <v>Odessa v.d.altmuehlquelle</v>
      </c>
      <c r="D16" s="35" t="str">
        <f>'Samlet resultat'!E24</f>
        <v>BAL</v>
      </c>
      <c r="E16" s="35">
        <f>'Samlet resultat'!F24</f>
        <v>50</v>
      </c>
      <c r="F16" s="35">
        <f>'Samlet resultat'!G24</f>
        <v>100</v>
      </c>
      <c r="G16" s="36">
        <f>'Samlet resultat'!H24</f>
        <v>15</v>
      </c>
      <c r="H16" s="35">
        <f>'Samlet resultat'!I24</f>
        <v>75</v>
      </c>
      <c r="I16" s="36">
        <f>'Samlet resultat'!J24</f>
        <v>53</v>
      </c>
      <c r="J16" s="37">
        <f>'Samlet resultat'!K24</f>
        <v>66.25</v>
      </c>
      <c r="K16" s="37">
        <f>'Samlet resultat'!L24</f>
        <v>80.41666666666667</v>
      </c>
      <c r="L16" s="6">
        <v>7</v>
      </c>
    </row>
    <row r="17" spans="1:12" ht="32.25" thickBot="1">
      <c r="A17" s="35">
        <f>'Samlet resultat'!A21</f>
        <v>11</v>
      </c>
      <c r="B17" s="35" t="str">
        <f>'Samlet resultat'!B21</f>
        <v>Anita Dolleris</v>
      </c>
      <c r="C17" s="35" t="str">
        <f>'Samlet resultat'!C21</f>
        <v>Toftegårdens Lamborghini</v>
      </c>
      <c r="D17" s="35" t="str">
        <f>'Samlet resultat'!E21</f>
        <v>SKØR</v>
      </c>
      <c r="E17" s="35">
        <f>'Samlet resultat'!F21</f>
        <v>50</v>
      </c>
      <c r="F17" s="35">
        <f>'Samlet resultat'!G21</f>
        <v>100</v>
      </c>
      <c r="G17" s="36">
        <f>'Samlet resultat'!H21</f>
        <v>14</v>
      </c>
      <c r="H17" s="35">
        <f>'Samlet resultat'!I21</f>
        <v>70</v>
      </c>
      <c r="I17" s="36">
        <f>'Samlet resultat'!J21</f>
        <v>49</v>
      </c>
      <c r="J17" s="37">
        <f>'Samlet resultat'!K21</f>
        <v>61.25000000000001</v>
      </c>
      <c r="K17" s="37">
        <f>'Samlet resultat'!L21</f>
        <v>77.08333333333333</v>
      </c>
      <c r="L17" s="6">
        <v>8</v>
      </c>
    </row>
    <row r="18" spans="1:12" ht="16.5" thickBot="1">
      <c r="A18" s="35">
        <f>'Samlet resultat'!A23</f>
        <v>13</v>
      </c>
      <c r="B18" s="35" t="str">
        <f>'Samlet resultat'!B23</f>
        <v>Mette Lidang</v>
      </c>
      <c r="C18" s="35" t="str">
        <f>'Samlet resultat'!C23</f>
        <v>Jessie</v>
      </c>
      <c r="D18" s="35" t="str">
        <f>'Samlet resultat'!E23</f>
        <v>SKØR</v>
      </c>
      <c r="E18" s="35">
        <f>'Samlet resultat'!F23</f>
        <v>50</v>
      </c>
      <c r="F18" s="35">
        <f>'Samlet resultat'!G23</f>
        <v>100</v>
      </c>
      <c r="G18" s="36">
        <f>'Samlet resultat'!H23</f>
        <v>17</v>
      </c>
      <c r="H18" s="35">
        <f>'Samlet resultat'!I23</f>
        <v>85</v>
      </c>
      <c r="I18" s="36">
        <f>'Samlet resultat'!J23</f>
        <v>37</v>
      </c>
      <c r="J18" s="37">
        <f>'Samlet resultat'!K23</f>
        <v>46.25</v>
      </c>
      <c r="K18" s="37">
        <f>'Samlet resultat'!L23</f>
        <v>77.08333333333333</v>
      </c>
      <c r="L18" s="6">
        <v>8</v>
      </c>
    </row>
    <row r="19" spans="1:12" ht="32.25" thickBot="1">
      <c r="A19" s="35">
        <f>'Samlet resultat'!A14</f>
        <v>5</v>
      </c>
      <c r="B19" s="35" t="str">
        <f>'Samlet resultat'!B14</f>
        <v>Cathrin Lylloff Jensen</v>
      </c>
      <c r="C19" s="35" t="str">
        <f>'Samlet resultat'!C14</f>
        <v>Chip</v>
      </c>
      <c r="D19" s="35" t="str">
        <f>'Samlet resultat'!E14</f>
        <v>HJOR</v>
      </c>
      <c r="E19" s="35">
        <f>'Samlet resultat'!F14</f>
        <v>50</v>
      </c>
      <c r="F19" s="35">
        <f>'Samlet resultat'!G14</f>
        <v>100</v>
      </c>
      <c r="G19" s="36">
        <f>'Samlet resultat'!H14</f>
        <v>16</v>
      </c>
      <c r="H19" s="35">
        <f>'Samlet resultat'!I14</f>
        <v>80</v>
      </c>
      <c r="I19" s="36">
        <f>'Samlet resultat'!J14</f>
        <v>39</v>
      </c>
      <c r="J19" s="37">
        <f>'Samlet resultat'!K14</f>
        <v>48.75</v>
      </c>
      <c r="K19" s="37">
        <f>'Samlet resultat'!L14</f>
        <v>76.25</v>
      </c>
      <c r="L19" s="6">
        <v>10</v>
      </c>
    </row>
    <row r="20" spans="1:12" ht="32.25" thickBot="1">
      <c r="A20" s="35">
        <f>'Samlet resultat'!A19</f>
        <v>52</v>
      </c>
      <c r="B20" s="35" t="str">
        <f>'Samlet resultat'!B19</f>
        <v>Rebecca Stærk Larsen</v>
      </c>
      <c r="C20" s="35" t="str">
        <f>'Samlet resultat'!C19</f>
        <v>Fronerthig Black Revel</v>
      </c>
      <c r="D20" s="35" t="str">
        <f>'Samlet resultat'!E19</f>
        <v>ARK</v>
      </c>
      <c r="E20" s="35">
        <f>'Samlet resultat'!F19</f>
        <v>50</v>
      </c>
      <c r="F20" s="35">
        <f>'Samlet resultat'!G19</f>
        <v>100</v>
      </c>
      <c r="G20" s="36">
        <f>'Samlet resultat'!H19</f>
        <v>18</v>
      </c>
      <c r="H20" s="35">
        <f>'Samlet resultat'!I19</f>
        <v>90</v>
      </c>
      <c r="I20" s="36">
        <f>'Samlet resultat'!J19</f>
        <v>31</v>
      </c>
      <c r="J20" s="37">
        <f>'Samlet resultat'!K19</f>
        <v>38.75</v>
      </c>
      <c r="K20" s="37">
        <f>'Samlet resultat'!L19</f>
        <v>76.25</v>
      </c>
      <c r="L20" s="6">
        <v>10</v>
      </c>
    </row>
    <row r="21" spans="1:12" ht="16.5" thickBot="1">
      <c r="A21" s="35">
        <f>'Samlet resultat'!A22</f>
        <v>12</v>
      </c>
      <c r="B21" s="35" t="str">
        <f>'Samlet resultat'!B22</f>
        <v>Lisbet W. Larsen</v>
      </c>
      <c r="C21" s="35" t="str">
        <f>'Samlet resultat'!C22</f>
        <v>Mara</v>
      </c>
      <c r="D21" s="35" t="str">
        <f>'Samlet resultat'!E22</f>
        <v>SKØR</v>
      </c>
      <c r="E21" s="35">
        <f>'Samlet resultat'!F22</f>
        <v>50</v>
      </c>
      <c r="F21" s="35">
        <f>'Samlet resultat'!G22</f>
        <v>100</v>
      </c>
      <c r="G21" s="36">
        <f>'Samlet resultat'!H22</f>
        <v>17</v>
      </c>
      <c r="H21" s="35">
        <f>'Samlet resultat'!I22</f>
        <v>85</v>
      </c>
      <c r="I21" s="36">
        <f>'Samlet resultat'!J22</f>
        <v>33</v>
      </c>
      <c r="J21" s="37">
        <f>'Samlet resultat'!K22</f>
        <v>41.25</v>
      </c>
      <c r="K21" s="37">
        <f>'Samlet resultat'!L22</f>
        <v>75.41666666666667</v>
      </c>
      <c r="L21" s="6">
        <v>12</v>
      </c>
    </row>
    <row r="22" spans="1:12" ht="16.5" thickBot="1">
      <c r="A22" s="35">
        <f>'Samlet resultat'!A13</f>
        <v>4</v>
      </c>
      <c r="B22" s="35" t="str">
        <f>'Samlet resultat'!B13</f>
        <v>Malou Grewal</v>
      </c>
      <c r="C22" s="35" t="str">
        <f>'Samlet resultat'!C13</f>
        <v>Lentekriebel</v>
      </c>
      <c r="D22" s="35" t="str">
        <f>'Samlet resultat'!E13</f>
        <v>SKØR</v>
      </c>
      <c r="E22" s="35">
        <f>'Samlet resultat'!F13</f>
        <v>50</v>
      </c>
      <c r="F22" s="35">
        <f>'Samlet resultat'!G13</f>
        <v>100</v>
      </c>
      <c r="G22" s="36">
        <f>'Samlet resultat'!H13</f>
        <v>15</v>
      </c>
      <c r="H22" s="35">
        <f>'Samlet resultat'!I13</f>
        <v>75</v>
      </c>
      <c r="I22" s="36">
        <f>'Samlet resultat'!J13</f>
        <v>40</v>
      </c>
      <c r="J22" s="37">
        <f>'Samlet resultat'!K13</f>
        <v>50</v>
      </c>
      <c r="K22" s="37">
        <f>'Samlet resultat'!L13</f>
        <v>75</v>
      </c>
      <c r="L22" s="6">
        <v>13</v>
      </c>
    </row>
    <row r="23" spans="1:12" ht="32.25" thickBot="1">
      <c r="A23" s="35">
        <f>'Samlet resultat'!A15</f>
        <v>6</v>
      </c>
      <c r="B23" s="35" t="str">
        <f>'Samlet resultat'!B15</f>
        <v>Kity Wagner Hansen</v>
      </c>
      <c r="C23" s="35" t="str">
        <f>'Samlet resultat'!C15</f>
        <v>Svanegårdens Mill-Light</v>
      </c>
      <c r="D23" s="35" t="str">
        <f>'Samlet resultat'!E15</f>
        <v>HJOR</v>
      </c>
      <c r="E23" s="35">
        <f>'Samlet resultat'!F15</f>
        <v>50</v>
      </c>
      <c r="F23" s="35">
        <f>'Samlet resultat'!G15</f>
        <v>100</v>
      </c>
      <c r="G23" s="36">
        <f>'Samlet resultat'!H15</f>
        <v>14</v>
      </c>
      <c r="H23" s="35">
        <f>'Samlet resultat'!I15</f>
        <v>70</v>
      </c>
      <c r="I23" s="36">
        <f>'Samlet resultat'!J15</f>
        <v>44</v>
      </c>
      <c r="J23" s="37">
        <f>'Samlet resultat'!K15</f>
        <v>55.00000000000001</v>
      </c>
      <c r="K23" s="37">
        <f>'Samlet resultat'!L15</f>
        <v>75</v>
      </c>
      <c r="L23" s="6">
        <v>13</v>
      </c>
    </row>
    <row r="24" spans="1:12" ht="16.5" thickBot="1">
      <c r="A24" s="35">
        <f>'Samlet resultat'!A20</f>
        <v>10</v>
      </c>
      <c r="B24" s="35" t="str">
        <f>'Samlet resultat'!B20</f>
        <v>Mette Storgaard</v>
      </c>
      <c r="C24" s="35" t="str">
        <f>'Samlet resultat'!C20</f>
        <v>Noir</v>
      </c>
      <c r="D24" s="35" t="str">
        <f>'Samlet resultat'!E20</f>
        <v>SKØR</v>
      </c>
      <c r="E24" s="35">
        <f>'Samlet resultat'!F20</f>
        <v>50</v>
      </c>
      <c r="F24" s="35">
        <f>'Samlet resultat'!G20</f>
        <v>100</v>
      </c>
      <c r="G24" s="36">
        <f>'Samlet resultat'!H20</f>
        <v>16</v>
      </c>
      <c r="H24" s="35">
        <f>'Samlet resultat'!I20</f>
        <v>80</v>
      </c>
      <c r="I24" s="36">
        <f>'Samlet resultat'!J20</f>
        <v>26</v>
      </c>
      <c r="J24" s="37">
        <f>'Samlet resultat'!K20</f>
        <v>32.5</v>
      </c>
      <c r="K24" s="37">
        <f>'Samlet resultat'!L20</f>
        <v>70.83333333333333</v>
      </c>
      <c r="L24" s="6">
        <v>15</v>
      </c>
    </row>
    <row r="25" spans="1:12" ht="16.5" thickBot="1">
      <c r="A25" s="35">
        <f>'Samlet resultat'!A12</f>
        <v>3</v>
      </c>
      <c r="B25" s="35" t="str">
        <f>'Samlet resultat'!B12</f>
        <v>Selina Skibby</v>
      </c>
      <c r="C25" s="35" t="str">
        <f>'Samlet resultat'!C12</f>
        <v>Micado</v>
      </c>
      <c r="D25" s="35" t="str">
        <f>'Samlet resultat'!E12</f>
        <v>LØSR</v>
      </c>
      <c r="E25" s="35">
        <f>'Samlet resultat'!F12</f>
        <v>0</v>
      </c>
      <c r="F25" s="35">
        <f>'Samlet resultat'!G12</f>
        <v>0</v>
      </c>
      <c r="G25" s="36">
        <f>'Samlet resultat'!H12</f>
        <v>0</v>
      </c>
      <c r="H25" s="35">
        <f>'Samlet resultat'!I12</f>
        <v>0</v>
      </c>
      <c r="I25" s="36">
        <f>'Samlet resultat'!J12</f>
        <v>0</v>
      </c>
      <c r="J25" s="37">
        <f>'Samlet resultat'!K12</f>
        <v>0</v>
      </c>
      <c r="K25" s="37">
        <f>'Samlet resultat'!L12</f>
        <v>0</v>
      </c>
      <c r="L25" s="6"/>
    </row>
  </sheetData>
  <sheetProtection/>
  <autoFilter ref="A9:L25">
    <sortState ref="A10:L25">
      <sortCondition descending="1" sortBy="value" ref="K10:K25"/>
    </sortState>
  </autoFilter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9"/>
  <sheetViews>
    <sheetView view="pageLayout" zoomScale="0" zoomScaleNormal="64" zoomScalePageLayoutView="0" workbookViewId="0" topLeftCell="A1">
      <selection activeCell="R14" sqref="R14"/>
    </sheetView>
  </sheetViews>
  <sheetFormatPr defaultColWidth="9.140625" defaultRowHeight="15"/>
  <cols>
    <col min="1" max="1" width="11.57421875" style="0" customWidth="1"/>
    <col min="2" max="2" width="32.140625" style="0" bestFit="1" customWidth="1"/>
    <col min="3" max="3" width="26.28125" style="0" bestFit="1" customWidth="1"/>
    <col min="4" max="4" width="18.28125" style="0" customWidth="1"/>
    <col min="5" max="5" width="8.140625" style="0" customWidth="1"/>
    <col min="6" max="6" width="11.28125" style="0" customWidth="1"/>
    <col min="7" max="7" width="10.7109375" style="0" customWidth="1"/>
    <col min="8" max="8" width="11.00390625" style="0" customWidth="1"/>
    <col min="9" max="9" width="10.28125" style="0" customWidth="1"/>
    <col min="10" max="10" width="11.421875" style="0" customWidth="1"/>
    <col min="11" max="11" width="11.28125" style="0" customWidth="1"/>
    <col min="12" max="12" width="11.00390625" style="0" customWidth="1"/>
    <col min="14" max="14" width="2.7109375" style="0" customWidth="1"/>
    <col min="15" max="16" width="10.140625" style="0" customWidth="1"/>
    <col min="32" max="32" width="17.7109375" style="0" customWidth="1"/>
  </cols>
  <sheetData>
    <row r="1" spans="1:31" ht="23.25">
      <c r="A1" s="1" t="s">
        <v>100</v>
      </c>
      <c r="C1" s="11"/>
      <c r="D1" s="11"/>
      <c r="E1" s="11"/>
      <c r="AE1" s="10" t="s">
        <v>11</v>
      </c>
    </row>
    <row r="2" spans="1:31" ht="23.25">
      <c r="A2" s="1"/>
      <c r="C2" s="11"/>
      <c r="D2" s="11"/>
      <c r="E2" s="11"/>
      <c r="AE2" s="10"/>
    </row>
    <row r="3" spans="1:7" ht="18" customHeight="1">
      <c r="A3" s="2" t="s">
        <v>30</v>
      </c>
      <c r="B3" s="12" t="s">
        <v>98</v>
      </c>
      <c r="C3" s="16" t="s">
        <v>31</v>
      </c>
      <c r="D3" s="16"/>
      <c r="E3" s="101" t="s">
        <v>99</v>
      </c>
      <c r="F3" s="102"/>
      <c r="G3" s="103"/>
    </row>
    <row r="4" spans="1:8" ht="18" customHeight="1">
      <c r="A4" s="2"/>
      <c r="B4" s="14"/>
      <c r="C4" s="32"/>
      <c r="D4" s="32"/>
      <c r="E4" s="14"/>
      <c r="F4" s="14"/>
      <c r="G4" s="14"/>
      <c r="H4" s="52"/>
    </row>
    <row r="5" spans="1:8" ht="18" customHeight="1">
      <c r="A5" s="5" t="s">
        <v>72</v>
      </c>
      <c r="B5" s="14"/>
      <c r="C5" s="32"/>
      <c r="D5" s="32"/>
      <c r="E5" s="14"/>
      <c r="F5" s="14"/>
      <c r="G5" s="14"/>
      <c r="H5" s="52"/>
    </row>
    <row r="6" spans="1:8" ht="18" customHeight="1">
      <c r="A6" s="5" t="s">
        <v>67</v>
      </c>
      <c r="B6" s="14"/>
      <c r="C6" s="32"/>
      <c r="D6" s="32"/>
      <c r="E6" s="14"/>
      <c r="F6" s="14"/>
      <c r="G6" s="14"/>
      <c r="H6" s="52"/>
    </row>
    <row r="7" spans="6:11" ht="16.5" thickBot="1">
      <c r="F7" s="7" t="s">
        <v>46</v>
      </c>
      <c r="G7" s="38">
        <v>50</v>
      </c>
      <c r="H7" s="7" t="s">
        <v>46</v>
      </c>
      <c r="I7" s="38">
        <v>20</v>
      </c>
      <c r="J7" s="7" t="s">
        <v>46</v>
      </c>
      <c r="K7" s="38">
        <f>Forhindringsprøve!E3</f>
        <v>80</v>
      </c>
    </row>
    <row r="8" spans="6:11" ht="19.5" thickBot="1">
      <c r="F8" s="29" t="s">
        <v>14</v>
      </c>
      <c r="G8" s="30"/>
      <c r="H8" s="29" t="s">
        <v>32</v>
      </c>
      <c r="I8" s="31"/>
      <c r="J8" s="29" t="s">
        <v>39</v>
      </c>
      <c r="K8" s="31"/>
    </row>
    <row r="9" spans="1:13" ht="19.5" thickBot="1">
      <c r="A9" s="95" t="s">
        <v>9</v>
      </c>
      <c r="B9" s="96" t="s">
        <v>45</v>
      </c>
      <c r="C9" s="96" t="s">
        <v>0</v>
      </c>
      <c r="D9" s="4" t="s">
        <v>97</v>
      </c>
      <c r="E9" s="4" t="s">
        <v>10</v>
      </c>
      <c r="F9" s="4" t="s">
        <v>1</v>
      </c>
      <c r="G9" s="4" t="s">
        <v>5</v>
      </c>
      <c r="H9" s="4" t="s">
        <v>2</v>
      </c>
      <c r="I9" s="4" t="s">
        <v>6</v>
      </c>
      <c r="J9" s="4" t="s">
        <v>3</v>
      </c>
      <c r="K9" s="4" t="s">
        <v>7</v>
      </c>
      <c r="L9" s="4" t="s">
        <v>44</v>
      </c>
      <c r="M9" s="4"/>
    </row>
    <row r="10" spans="1:13" ht="21.75" customHeight="1" thickBot="1">
      <c r="A10" s="97">
        <v>1</v>
      </c>
      <c r="B10" s="98" t="s">
        <v>101</v>
      </c>
      <c r="C10" s="98" t="s">
        <v>102</v>
      </c>
      <c r="D10" s="100" t="s">
        <v>133</v>
      </c>
      <c r="E10" s="9" t="s">
        <v>139</v>
      </c>
      <c r="F10" s="35">
        <f>Orienteringsridt!G23</f>
        <v>50</v>
      </c>
      <c r="G10" s="35">
        <f>Orienteringsridt!H23</f>
        <v>100</v>
      </c>
      <c r="H10" s="36">
        <f>Gangartstest!D14</f>
        <v>17</v>
      </c>
      <c r="I10" s="35">
        <f>Gangartstest!E14</f>
        <v>85</v>
      </c>
      <c r="J10" s="36">
        <f>Forhindringsprøve!J14</f>
        <v>68</v>
      </c>
      <c r="K10" s="37">
        <f>Forhindringsprøve!K14</f>
        <v>85</v>
      </c>
      <c r="L10" s="37">
        <f>(G10+I10+K10)/3</f>
        <v>90</v>
      </c>
      <c r="M10" s="6"/>
    </row>
    <row r="11" spans="1:13" ht="21.75" customHeight="1" thickBot="1">
      <c r="A11" s="97">
        <v>2</v>
      </c>
      <c r="B11" s="98" t="s">
        <v>103</v>
      </c>
      <c r="C11" s="98" t="s">
        <v>104</v>
      </c>
      <c r="D11" s="100" t="s">
        <v>133</v>
      </c>
      <c r="E11" s="9" t="s">
        <v>139</v>
      </c>
      <c r="F11" s="35">
        <f>Orienteringsridt!G24</f>
        <v>50</v>
      </c>
      <c r="G11" s="35">
        <f>Orienteringsridt!H24</f>
        <v>100</v>
      </c>
      <c r="H11" s="36">
        <f>Gangartstest!D15</f>
        <v>17</v>
      </c>
      <c r="I11" s="35">
        <f>Gangartstest!E15</f>
        <v>85</v>
      </c>
      <c r="J11" s="36">
        <f>Forhindringsprøve!J15</f>
        <v>46</v>
      </c>
      <c r="K11" s="37">
        <f>Forhindringsprøve!K15</f>
        <v>57.49999999999999</v>
      </c>
      <c r="L11" s="37">
        <f aca="true" t="shared" si="0" ref="L11:L25">(G11+I11+K11)/3</f>
        <v>80.83333333333333</v>
      </c>
      <c r="M11" s="6"/>
    </row>
    <row r="12" spans="1:13" ht="21.75" customHeight="1" thickBot="1">
      <c r="A12" s="97">
        <v>3</v>
      </c>
      <c r="B12" s="98" t="s">
        <v>105</v>
      </c>
      <c r="C12" s="98" t="s">
        <v>106</v>
      </c>
      <c r="D12" s="100" t="s">
        <v>145</v>
      </c>
      <c r="E12" s="9" t="s">
        <v>140</v>
      </c>
      <c r="F12" s="35">
        <f>Orienteringsridt!G25</f>
        <v>0</v>
      </c>
      <c r="G12" s="35">
        <f>Orienteringsridt!H25</f>
        <v>0</v>
      </c>
      <c r="H12" s="36">
        <f>Gangartstest!D16</f>
        <v>0</v>
      </c>
      <c r="I12" s="35">
        <f>Gangartstest!E16</f>
        <v>0</v>
      </c>
      <c r="J12" s="36">
        <f>Forhindringsprøve!J16</f>
        <v>0</v>
      </c>
      <c r="K12" s="37">
        <f>Forhindringsprøve!K16</f>
        <v>0</v>
      </c>
      <c r="L12" s="37">
        <f t="shared" si="0"/>
        <v>0</v>
      </c>
      <c r="M12" s="6"/>
    </row>
    <row r="13" spans="1:13" ht="21.75" customHeight="1" thickBot="1">
      <c r="A13" s="99">
        <v>4</v>
      </c>
      <c r="B13" s="98" t="s">
        <v>107</v>
      </c>
      <c r="C13" s="98" t="s">
        <v>108</v>
      </c>
      <c r="D13" s="100" t="s">
        <v>133</v>
      </c>
      <c r="E13" s="9" t="s">
        <v>139</v>
      </c>
      <c r="F13" s="35">
        <f>Orienteringsridt!G26</f>
        <v>50</v>
      </c>
      <c r="G13" s="35">
        <f>Orienteringsridt!H26</f>
        <v>100</v>
      </c>
      <c r="H13" s="36">
        <f>Gangartstest!D17</f>
        <v>15</v>
      </c>
      <c r="I13" s="35">
        <f>Gangartstest!E17</f>
        <v>75</v>
      </c>
      <c r="J13" s="36">
        <f>Forhindringsprøve!J17</f>
        <v>40</v>
      </c>
      <c r="K13" s="37">
        <f>Forhindringsprøve!K17</f>
        <v>50</v>
      </c>
      <c r="L13" s="37">
        <f t="shared" si="0"/>
        <v>75</v>
      </c>
      <c r="M13" s="6"/>
    </row>
    <row r="14" spans="1:13" ht="21.75" customHeight="1" thickBot="1">
      <c r="A14" s="97">
        <v>5</v>
      </c>
      <c r="B14" s="98" t="s">
        <v>109</v>
      </c>
      <c r="C14" s="98" t="s">
        <v>110</v>
      </c>
      <c r="D14" s="100" t="s">
        <v>134</v>
      </c>
      <c r="E14" s="9" t="s">
        <v>141</v>
      </c>
      <c r="F14" s="35">
        <f>Orienteringsridt!G27</f>
        <v>50</v>
      </c>
      <c r="G14" s="35">
        <f>Orienteringsridt!H27</f>
        <v>100</v>
      </c>
      <c r="H14" s="36">
        <f>Gangartstest!D18</f>
        <v>16</v>
      </c>
      <c r="I14" s="35">
        <f>Gangartstest!E18</f>
        <v>80</v>
      </c>
      <c r="J14" s="36">
        <f>Forhindringsprøve!J18</f>
        <v>39</v>
      </c>
      <c r="K14" s="37">
        <f>Forhindringsprøve!K18</f>
        <v>48.75</v>
      </c>
      <c r="L14" s="37">
        <f t="shared" si="0"/>
        <v>76.25</v>
      </c>
      <c r="M14" s="6"/>
    </row>
    <row r="15" spans="1:13" ht="21.75" customHeight="1" thickBot="1">
      <c r="A15" s="97">
        <v>6</v>
      </c>
      <c r="B15" s="98" t="s">
        <v>111</v>
      </c>
      <c r="C15" s="98" t="s">
        <v>112</v>
      </c>
      <c r="D15" s="100" t="s">
        <v>134</v>
      </c>
      <c r="E15" s="9" t="s">
        <v>141</v>
      </c>
      <c r="F15" s="35">
        <f>Orienteringsridt!G28</f>
        <v>50</v>
      </c>
      <c r="G15" s="35">
        <f>Orienteringsridt!H28</f>
        <v>100</v>
      </c>
      <c r="H15" s="36">
        <f>Gangartstest!D19</f>
        <v>14</v>
      </c>
      <c r="I15" s="35">
        <f>Gangartstest!E19</f>
        <v>70</v>
      </c>
      <c r="J15" s="36">
        <f>Forhindringsprøve!J19</f>
        <v>44</v>
      </c>
      <c r="K15" s="37">
        <f>Forhindringsprøve!K19</f>
        <v>55.00000000000001</v>
      </c>
      <c r="L15" s="37">
        <f t="shared" si="0"/>
        <v>75</v>
      </c>
      <c r="M15" s="6"/>
    </row>
    <row r="16" spans="1:13" ht="21.75" customHeight="1" thickBot="1">
      <c r="A16" s="97">
        <v>7</v>
      </c>
      <c r="B16" s="98" t="s">
        <v>113</v>
      </c>
      <c r="C16" s="98" t="s">
        <v>114</v>
      </c>
      <c r="D16" s="100" t="s">
        <v>135</v>
      </c>
      <c r="E16" s="9" t="s">
        <v>141</v>
      </c>
      <c r="F16" s="35">
        <f>Orienteringsridt!G29</f>
        <v>50</v>
      </c>
      <c r="G16" s="35">
        <f>Orienteringsridt!H29</f>
        <v>100</v>
      </c>
      <c r="H16" s="36">
        <f>Gangartstest!D20</f>
        <v>17</v>
      </c>
      <c r="I16" s="35">
        <f>Gangartstest!E20</f>
        <v>85</v>
      </c>
      <c r="J16" s="36">
        <f>Forhindringsprøve!J20</f>
        <v>66</v>
      </c>
      <c r="K16" s="37">
        <f>Forhindringsprøve!K20</f>
        <v>82.5</v>
      </c>
      <c r="L16" s="37">
        <f t="shared" si="0"/>
        <v>89.16666666666667</v>
      </c>
      <c r="M16" s="6"/>
    </row>
    <row r="17" spans="1:13" ht="21.75" customHeight="1" thickBot="1">
      <c r="A17" s="97">
        <v>8</v>
      </c>
      <c r="B17" s="98" t="s">
        <v>115</v>
      </c>
      <c r="C17" s="98" t="s">
        <v>116</v>
      </c>
      <c r="D17" s="100" t="s">
        <v>135</v>
      </c>
      <c r="E17" s="9" t="s">
        <v>141</v>
      </c>
      <c r="F17" s="35">
        <f>Orienteringsridt!G30</f>
        <v>50</v>
      </c>
      <c r="G17" s="35">
        <f>Orienteringsridt!H30</f>
        <v>100</v>
      </c>
      <c r="H17" s="36">
        <f>Gangartstest!D21</f>
        <v>15</v>
      </c>
      <c r="I17" s="35">
        <f>Gangartstest!E21</f>
        <v>75</v>
      </c>
      <c r="J17" s="36">
        <f>Forhindringsprøve!J21</f>
        <v>54</v>
      </c>
      <c r="K17" s="37">
        <f>Forhindringsprøve!K21</f>
        <v>67.5</v>
      </c>
      <c r="L17" s="37">
        <f t="shared" si="0"/>
        <v>80.83333333333333</v>
      </c>
      <c r="M17" s="6"/>
    </row>
    <row r="18" spans="1:13" ht="21.75" customHeight="1" thickBot="1">
      <c r="A18" s="97">
        <v>9</v>
      </c>
      <c r="B18" s="98" t="s">
        <v>117</v>
      </c>
      <c r="C18" s="98" t="s">
        <v>118</v>
      </c>
      <c r="D18" s="100" t="s">
        <v>135</v>
      </c>
      <c r="E18" s="9" t="s">
        <v>139</v>
      </c>
      <c r="F18" s="35">
        <f>Orienteringsridt!G31</f>
        <v>50</v>
      </c>
      <c r="G18" s="35">
        <f>Orienteringsridt!H31</f>
        <v>100</v>
      </c>
      <c r="H18" s="36">
        <f>Gangartstest!D22</f>
        <v>18</v>
      </c>
      <c r="I18" s="35">
        <f>Gangartstest!E22</f>
        <v>90</v>
      </c>
      <c r="J18" s="36">
        <f>Forhindringsprøve!J22</f>
        <v>57</v>
      </c>
      <c r="K18" s="37">
        <f>Forhindringsprøve!K22</f>
        <v>71.25</v>
      </c>
      <c r="L18" s="37">
        <f t="shared" si="0"/>
        <v>87.08333333333333</v>
      </c>
      <c r="M18" s="6"/>
    </row>
    <row r="19" spans="1:13" ht="21.75" customHeight="1" thickBot="1">
      <c r="A19" s="97">
        <v>52</v>
      </c>
      <c r="B19" s="98" t="s">
        <v>119</v>
      </c>
      <c r="C19" s="98" t="s">
        <v>120</v>
      </c>
      <c r="D19" s="100" t="s">
        <v>135</v>
      </c>
      <c r="E19" s="9" t="s">
        <v>142</v>
      </c>
      <c r="F19" s="35">
        <f>Orienteringsridt!G32</f>
        <v>50</v>
      </c>
      <c r="G19" s="35">
        <f>Orienteringsridt!H32</f>
        <v>100</v>
      </c>
      <c r="H19" s="36">
        <f>Gangartstest!D23</f>
        <v>18</v>
      </c>
      <c r="I19" s="35">
        <f>Gangartstest!E23</f>
        <v>90</v>
      </c>
      <c r="J19" s="36">
        <f>Forhindringsprøve!J23</f>
        <v>31</v>
      </c>
      <c r="K19" s="37">
        <f>Forhindringsprøve!K23</f>
        <v>38.75</v>
      </c>
      <c r="L19" s="37">
        <f t="shared" si="0"/>
        <v>76.25</v>
      </c>
      <c r="M19" s="6"/>
    </row>
    <row r="20" spans="1:13" ht="21.75" customHeight="1" thickBot="1">
      <c r="A20" s="97">
        <v>10</v>
      </c>
      <c r="B20" s="98" t="s">
        <v>121</v>
      </c>
      <c r="C20" s="98" t="s">
        <v>122</v>
      </c>
      <c r="D20" s="100" t="s">
        <v>136</v>
      </c>
      <c r="E20" s="9" t="s">
        <v>139</v>
      </c>
      <c r="F20" s="35">
        <f>Orienteringsridt!G33</f>
        <v>50</v>
      </c>
      <c r="G20" s="35">
        <f>Orienteringsridt!H33</f>
        <v>100</v>
      </c>
      <c r="H20" s="36">
        <f>Gangartstest!D24</f>
        <v>16</v>
      </c>
      <c r="I20" s="35">
        <f>Gangartstest!E24</f>
        <v>80</v>
      </c>
      <c r="J20" s="36">
        <f>Forhindringsprøve!J24</f>
        <v>26</v>
      </c>
      <c r="K20" s="37">
        <f>Forhindringsprøve!K24</f>
        <v>32.5</v>
      </c>
      <c r="L20" s="37">
        <f t="shared" si="0"/>
        <v>70.83333333333333</v>
      </c>
      <c r="M20" s="6"/>
    </row>
    <row r="21" spans="1:13" ht="21.75" customHeight="1" thickBot="1">
      <c r="A21" s="97">
        <v>11</v>
      </c>
      <c r="B21" s="98" t="s">
        <v>123</v>
      </c>
      <c r="C21" s="98" t="s">
        <v>124</v>
      </c>
      <c r="D21" s="100" t="s">
        <v>136</v>
      </c>
      <c r="E21" s="9" t="s">
        <v>139</v>
      </c>
      <c r="F21" s="35">
        <f>Orienteringsridt!G34</f>
        <v>50</v>
      </c>
      <c r="G21" s="35">
        <f>Orienteringsridt!H34</f>
        <v>100</v>
      </c>
      <c r="H21" s="36">
        <f>Gangartstest!D25</f>
        <v>14</v>
      </c>
      <c r="I21" s="35">
        <f>Gangartstest!E25</f>
        <v>70</v>
      </c>
      <c r="J21" s="36">
        <f>Forhindringsprøve!J25</f>
        <v>49</v>
      </c>
      <c r="K21" s="37">
        <f>Forhindringsprøve!K25</f>
        <v>61.25000000000001</v>
      </c>
      <c r="L21" s="37">
        <f t="shared" si="0"/>
        <v>77.08333333333333</v>
      </c>
      <c r="M21" s="6"/>
    </row>
    <row r="22" spans="1:13" ht="21.75" customHeight="1" thickBot="1">
      <c r="A22" s="97">
        <v>12</v>
      </c>
      <c r="B22" s="98" t="s">
        <v>125</v>
      </c>
      <c r="C22" s="98" t="s">
        <v>126</v>
      </c>
      <c r="D22" s="100" t="s">
        <v>137</v>
      </c>
      <c r="E22" s="9" t="s">
        <v>139</v>
      </c>
      <c r="F22" s="35">
        <f>Orienteringsridt!G35</f>
        <v>50</v>
      </c>
      <c r="G22" s="35">
        <f>Orienteringsridt!H35</f>
        <v>100</v>
      </c>
      <c r="H22" s="36">
        <f>Gangartstest!D26</f>
        <v>17</v>
      </c>
      <c r="I22" s="35">
        <f>Gangartstest!E26</f>
        <v>85</v>
      </c>
      <c r="J22" s="36">
        <f>Forhindringsprøve!J26</f>
        <v>33</v>
      </c>
      <c r="K22" s="37">
        <f>Forhindringsprøve!K26</f>
        <v>41.25</v>
      </c>
      <c r="L22" s="37">
        <f t="shared" si="0"/>
        <v>75.41666666666667</v>
      </c>
      <c r="M22" s="6"/>
    </row>
    <row r="23" spans="1:13" ht="21.75" customHeight="1" thickBot="1">
      <c r="A23" s="97">
        <v>13</v>
      </c>
      <c r="B23" s="98" t="s">
        <v>127</v>
      </c>
      <c r="C23" s="98" t="s">
        <v>128</v>
      </c>
      <c r="D23" s="100" t="s">
        <v>137</v>
      </c>
      <c r="E23" s="9" t="s">
        <v>139</v>
      </c>
      <c r="F23" s="35">
        <f>Orienteringsridt!G36</f>
        <v>50</v>
      </c>
      <c r="G23" s="35">
        <f>Orienteringsridt!H36</f>
        <v>100</v>
      </c>
      <c r="H23" s="36">
        <f>Gangartstest!D27</f>
        <v>17</v>
      </c>
      <c r="I23" s="35">
        <f>Gangartstest!E27</f>
        <v>85</v>
      </c>
      <c r="J23" s="36">
        <f>Forhindringsprøve!J27</f>
        <v>37</v>
      </c>
      <c r="K23" s="37">
        <f>Forhindringsprøve!K27</f>
        <v>46.25</v>
      </c>
      <c r="L23" s="37">
        <f t="shared" si="0"/>
        <v>77.08333333333333</v>
      </c>
      <c r="M23" s="6"/>
    </row>
    <row r="24" spans="1:13" ht="21.75" customHeight="1" thickBot="1">
      <c r="A24" s="97">
        <v>14</v>
      </c>
      <c r="B24" s="98" t="s">
        <v>129</v>
      </c>
      <c r="C24" s="98" t="s">
        <v>130</v>
      </c>
      <c r="D24" s="100" t="s">
        <v>138</v>
      </c>
      <c r="E24" s="9" t="s">
        <v>143</v>
      </c>
      <c r="F24" s="35">
        <f>Orienteringsridt!G37</f>
        <v>50</v>
      </c>
      <c r="G24" s="35">
        <f>Orienteringsridt!H37</f>
        <v>100</v>
      </c>
      <c r="H24" s="36">
        <f>Gangartstest!D28</f>
        <v>15</v>
      </c>
      <c r="I24" s="35">
        <f>Gangartstest!E28</f>
        <v>75</v>
      </c>
      <c r="J24" s="36">
        <f>Forhindringsprøve!J28</f>
        <v>53</v>
      </c>
      <c r="K24" s="37">
        <f>Forhindringsprøve!K28</f>
        <v>66.25</v>
      </c>
      <c r="L24" s="37">
        <f t="shared" si="0"/>
        <v>80.41666666666667</v>
      </c>
      <c r="M24" s="6"/>
    </row>
    <row r="25" spans="1:13" ht="21.75" customHeight="1" thickBot="1">
      <c r="A25" s="97">
        <v>15</v>
      </c>
      <c r="B25" s="98" t="s">
        <v>131</v>
      </c>
      <c r="C25" s="98" t="s">
        <v>132</v>
      </c>
      <c r="D25" s="100" t="s">
        <v>138</v>
      </c>
      <c r="E25" s="9" t="s">
        <v>144</v>
      </c>
      <c r="F25" s="35">
        <f>Orienteringsridt!G38</f>
        <v>50</v>
      </c>
      <c r="G25" s="35">
        <f>Orienteringsridt!H38</f>
        <v>100</v>
      </c>
      <c r="H25" s="36">
        <f>Gangartstest!D29</f>
        <v>19</v>
      </c>
      <c r="I25" s="35">
        <f>Gangartstest!E29</f>
        <v>95</v>
      </c>
      <c r="J25" s="36">
        <f>Forhindringsprøve!J29</f>
        <v>39</v>
      </c>
      <c r="K25" s="37">
        <f>Forhindringsprøve!K29</f>
        <v>48.75</v>
      </c>
      <c r="L25" s="37">
        <f t="shared" si="0"/>
        <v>81.25</v>
      </c>
      <c r="M25" s="6"/>
    </row>
    <row r="26" ht="24.75" customHeight="1"/>
    <row r="29" ht="15.75">
      <c r="A29" s="5"/>
    </row>
  </sheetData>
  <sheetProtection/>
  <mergeCells count="1">
    <mergeCell ref="E3:G3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8"/>
  <sheetViews>
    <sheetView tabSelected="1" view="pageLayout" workbookViewId="0" topLeftCell="A1">
      <selection activeCell="M21" sqref="M21"/>
    </sheetView>
  </sheetViews>
  <sheetFormatPr defaultColWidth="9.140625" defaultRowHeight="15"/>
  <cols>
    <col min="1" max="1" width="12.7109375" style="57" customWidth="1"/>
    <col min="2" max="2" width="14.00390625" style="57" customWidth="1"/>
    <col min="3" max="3" width="13.140625" style="57" customWidth="1"/>
    <col min="4" max="4" width="13.00390625" style="57" customWidth="1"/>
    <col min="5" max="5" width="12.00390625" style="57" customWidth="1"/>
    <col min="6" max="7" width="9.140625" style="57" customWidth="1"/>
    <col min="8" max="8" width="5.00390625" style="57" customWidth="1"/>
    <col min="9" max="9" width="3.7109375" style="57" customWidth="1"/>
    <col min="10" max="10" width="5.8515625" style="57" customWidth="1"/>
    <col min="11" max="11" width="3.8515625" style="57" customWidth="1"/>
    <col min="12" max="12" width="4.28125" style="57" customWidth="1"/>
    <col min="13" max="16384" width="9.140625" style="57" customWidth="1"/>
  </cols>
  <sheetData>
    <row r="1" ht="23.25">
      <c r="A1" s="56" t="s">
        <v>14</v>
      </c>
    </row>
    <row r="2" ht="15" customHeight="1">
      <c r="A2" s="58"/>
    </row>
    <row r="3" spans="1:3" ht="15" customHeight="1">
      <c r="A3" s="59" t="s">
        <v>21</v>
      </c>
      <c r="C3" s="60">
        <v>6.3</v>
      </c>
    </row>
    <row r="4" ht="15" customHeight="1">
      <c r="A4" s="58"/>
    </row>
    <row r="5" spans="1:5" ht="15" customHeight="1">
      <c r="A5" s="61" t="s">
        <v>87</v>
      </c>
      <c r="B5" s="62"/>
      <c r="C5" s="62"/>
      <c r="D5" s="62"/>
      <c r="E5" s="62"/>
    </row>
    <row r="6" spans="1:14" ht="15" customHeight="1">
      <c r="A6" s="63" t="s">
        <v>19</v>
      </c>
      <c r="B6" s="62"/>
      <c r="C6" s="60"/>
      <c r="D6" s="64" t="s">
        <v>22</v>
      </c>
      <c r="E6" s="65" t="s">
        <v>23</v>
      </c>
      <c r="F6" s="66" t="e">
        <f>(C3/C6)*60</f>
        <v>#DIV/0!</v>
      </c>
      <c r="G6" s="57" t="s">
        <v>25</v>
      </c>
      <c r="H6" s="57" t="s">
        <v>79</v>
      </c>
      <c r="I6" s="57" t="e">
        <f>INT(F6/60)</f>
        <v>#DIV/0!</v>
      </c>
      <c r="J6" s="57" t="s">
        <v>80</v>
      </c>
      <c r="K6" s="57" t="e">
        <f>INT(F6-I6*60)</f>
        <v>#DIV/0!</v>
      </c>
      <c r="L6" s="57" t="s">
        <v>81</v>
      </c>
      <c r="M6" s="57" t="e">
        <f>(F6-I6*60-K6)*60</f>
        <v>#DIV/0!</v>
      </c>
      <c r="N6" s="57" t="s">
        <v>82</v>
      </c>
    </row>
    <row r="7" spans="1:14" ht="15" customHeight="1">
      <c r="A7" s="63" t="s">
        <v>20</v>
      </c>
      <c r="B7" s="62"/>
      <c r="C7" s="60"/>
      <c r="D7" s="64" t="s">
        <v>22</v>
      </c>
      <c r="E7" s="65" t="s">
        <v>24</v>
      </c>
      <c r="F7" s="66" t="e">
        <f>(C3/C7)*60</f>
        <v>#DIV/0!</v>
      </c>
      <c r="G7" s="57" t="s">
        <v>25</v>
      </c>
      <c r="H7" s="57" t="s">
        <v>79</v>
      </c>
      <c r="I7" s="57" t="e">
        <f>INT(F7/60)</f>
        <v>#DIV/0!</v>
      </c>
      <c r="J7" s="57" t="s">
        <v>80</v>
      </c>
      <c r="K7" s="57" t="e">
        <f>INT(F7-I7*60)</f>
        <v>#DIV/0!</v>
      </c>
      <c r="L7" s="57" t="s">
        <v>81</v>
      </c>
      <c r="M7" s="57" t="e">
        <f>(F7-I7*60-K7)*60</f>
        <v>#DIV/0!</v>
      </c>
      <c r="N7" s="57" t="s">
        <v>82</v>
      </c>
    </row>
    <row r="8" spans="1:5" ht="15" customHeight="1">
      <c r="A8" s="63"/>
      <c r="B8" s="62"/>
      <c r="C8" s="67"/>
      <c r="D8" s="64"/>
      <c r="E8" s="65"/>
    </row>
    <row r="9" spans="1:6" ht="15" customHeight="1">
      <c r="A9" s="63" t="s">
        <v>27</v>
      </c>
      <c r="B9" s="62"/>
      <c r="C9" s="68">
        <v>0.0525</v>
      </c>
      <c r="D9" s="69" t="s">
        <v>28</v>
      </c>
      <c r="F9" s="70"/>
    </row>
    <row r="10" spans="1:4" ht="15" customHeight="1">
      <c r="A10" s="63" t="s">
        <v>29</v>
      </c>
      <c r="B10" s="62"/>
      <c r="C10" s="68">
        <v>0.0375</v>
      </c>
      <c r="D10" s="69" t="s">
        <v>28</v>
      </c>
    </row>
    <row r="11" spans="1:5" ht="15" customHeight="1">
      <c r="A11" s="63"/>
      <c r="B11" s="62"/>
      <c r="C11" s="62"/>
      <c r="D11" s="62"/>
      <c r="E11" s="62"/>
    </row>
    <row r="12" spans="2:5" ht="15" customHeight="1">
      <c r="B12" s="62"/>
      <c r="C12" s="62"/>
      <c r="D12" s="62"/>
      <c r="E12" s="62"/>
    </row>
    <row r="13" spans="1:5" ht="15" customHeight="1">
      <c r="A13" s="63" t="s">
        <v>88</v>
      </c>
      <c r="B13" s="62"/>
      <c r="C13" s="67"/>
      <c r="D13" s="62"/>
      <c r="E13" s="62"/>
    </row>
    <row r="14" spans="2:5" ht="15" customHeight="1">
      <c r="B14" s="62"/>
      <c r="C14" s="63"/>
      <c r="D14" s="62"/>
      <c r="E14" s="62"/>
    </row>
    <row r="15" spans="1:5" ht="15" customHeight="1">
      <c r="A15" s="63"/>
      <c r="B15" s="62"/>
      <c r="C15" s="67"/>
      <c r="D15" s="67"/>
      <c r="E15" s="62"/>
    </row>
    <row r="16" spans="1:9" ht="15" customHeight="1">
      <c r="A16" s="71" t="s">
        <v>15</v>
      </c>
      <c r="C16" s="67"/>
      <c r="D16" s="67"/>
      <c r="E16" s="62"/>
      <c r="I16" s="62"/>
    </row>
    <row r="17" spans="1:9" ht="15" customHeight="1">
      <c r="A17" s="72" t="s">
        <v>84</v>
      </c>
      <c r="C17" s="67"/>
      <c r="D17" s="67"/>
      <c r="E17" s="62"/>
      <c r="I17" s="62"/>
    </row>
    <row r="18" ht="15" customHeight="1"/>
    <row r="19" spans="1:2" ht="15.75">
      <c r="A19" s="73" t="s">
        <v>85</v>
      </c>
      <c r="B19" s="74"/>
    </row>
    <row r="20" spans="1:2" ht="15.75">
      <c r="A20" s="73"/>
      <c r="B20" s="74"/>
    </row>
    <row r="21" ht="15">
      <c r="A21" s="75"/>
    </row>
    <row r="22" spans="1:8" ht="40.5" customHeight="1">
      <c r="A22" s="76" t="s">
        <v>9</v>
      </c>
      <c r="B22" s="76" t="s">
        <v>47</v>
      </c>
      <c r="C22" s="76" t="s">
        <v>48</v>
      </c>
      <c r="D22" s="76" t="s">
        <v>26</v>
      </c>
      <c r="E22" s="77" t="s">
        <v>16</v>
      </c>
      <c r="F22" s="76" t="s">
        <v>83</v>
      </c>
      <c r="G22" s="78" t="s">
        <v>17</v>
      </c>
      <c r="H22" s="78" t="s">
        <v>18</v>
      </c>
    </row>
    <row r="23" spans="1:8" ht="15">
      <c r="A23" s="79">
        <f>'Samlet resultat'!A10</f>
        <v>1</v>
      </c>
      <c r="B23" s="80">
        <v>0.4166666666666667</v>
      </c>
      <c r="C23" s="80">
        <v>0.4590277777777778</v>
      </c>
      <c r="D23" s="81">
        <f aca="true" t="shared" si="0" ref="D23:D38">C23-B23</f>
        <v>0.04236111111111113</v>
      </c>
      <c r="E23" s="80">
        <f aca="true" t="shared" si="1" ref="E23:E38">IF(D23&gt;$C$9,D23-$C$9,IF(D23&lt;$C$10,$C$10-D23,0))</f>
        <v>0</v>
      </c>
      <c r="F23" s="82"/>
      <c r="G23" s="83">
        <f>IF(HOUR(E23)=0,50-MINUTE(E23)-HOUR(E23)*60,0)-F23:F24</f>
        <v>50</v>
      </c>
      <c r="H23" s="79">
        <f>G23/50*100</f>
        <v>100</v>
      </c>
    </row>
    <row r="24" spans="1:8" ht="15">
      <c r="A24" s="79">
        <f>'Samlet resultat'!A11</f>
        <v>2</v>
      </c>
      <c r="B24" s="80">
        <v>0.4166666666666667</v>
      </c>
      <c r="C24" s="80">
        <v>0.4590277777777778</v>
      </c>
      <c r="D24" s="81">
        <f t="shared" si="0"/>
        <v>0.04236111111111113</v>
      </c>
      <c r="E24" s="80">
        <f t="shared" si="1"/>
        <v>0</v>
      </c>
      <c r="F24" s="82"/>
      <c r="G24" s="83">
        <f>IF(HOUR(E24)=0,50-MINUTE(E24)-HOUR(E24)*60,0)-F24</f>
        <v>50</v>
      </c>
      <c r="H24" s="79">
        <f aca="true" t="shared" si="2" ref="H24:H38">G24/50*100</f>
        <v>100</v>
      </c>
    </row>
    <row r="25" spans="1:8" ht="15">
      <c r="A25" s="79">
        <f>'Samlet resultat'!A12</f>
        <v>3</v>
      </c>
      <c r="B25" s="80">
        <v>0.4166666666666667</v>
      </c>
      <c r="C25" s="80"/>
      <c r="D25" s="81">
        <f t="shared" si="0"/>
        <v>-0.4166666666666667</v>
      </c>
      <c r="E25" s="80">
        <f t="shared" si="1"/>
        <v>0.45416666666666666</v>
      </c>
      <c r="F25" s="82"/>
      <c r="G25" s="83">
        <f aca="true" t="shared" si="3" ref="G25:G38">IF(HOUR(E25)=0,50-MINUTE(E25)-HOUR(E25)*60,0)-F25</f>
        <v>0</v>
      </c>
      <c r="H25" s="79">
        <f t="shared" si="2"/>
        <v>0</v>
      </c>
    </row>
    <row r="26" spans="1:8" ht="15">
      <c r="A26" s="79">
        <f>'Samlet resultat'!A13</f>
        <v>4</v>
      </c>
      <c r="B26" s="80">
        <v>0.4166666666666667</v>
      </c>
      <c r="C26" s="80">
        <v>0.4590277777777778</v>
      </c>
      <c r="D26" s="81">
        <f t="shared" si="0"/>
        <v>0.04236111111111113</v>
      </c>
      <c r="E26" s="80">
        <f t="shared" si="1"/>
        <v>0</v>
      </c>
      <c r="F26" s="82"/>
      <c r="G26" s="83">
        <f t="shared" si="3"/>
        <v>50</v>
      </c>
      <c r="H26" s="79">
        <f t="shared" si="2"/>
        <v>100</v>
      </c>
    </row>
    <row r="27" spans="1:8" ht="15" customHeight="1">
      <c r="A27" s="79">
        <f>'Samlet resultat'!A14</f>
        <v>5</v>
      </c>
      <c r="B27" s="80">
        <v>0.4201388888888889</v>
      </c>
      <c r="C27" s="80">
        <v>0.46249999999999997</v>
      </c>
      <c r="D27" s="81">
        <f t="shared" si="0"/>
        <v>0.04236111111111107</v>
      </c>
      <c r="E27" s="80">
        <f t="shared" si="1"/>
        <v>0</v>
      </c>
      <c r="F27" s="82"/>
      <c r="G27" s="83">
        <f t="shared" si="3"/>
        <v>50</v>
      </c>
      <c r="H27" s="79">
        <f t="shared" si="2"/>
        <v>100</v>
      </c>
    </row>
    <row r="28" spans="1:8" ht="15">
      <c r="A28" s="79">
        <f>'Samlet resultat'!A15</f>
        <v>6</v>
      </c>
      <c r="B28" s="80">
        <v>0.4201388888888889</v>
      </c>
      <c r="C28" s="80">
        <v>0.46249999999999997</v>
      </c>
      <c r="D28" s="81">
        <f t="shared" si="0"/>
        <v>0.04236111111111107</v>
      </c>
      <c r="E28" s="80">
        <f t="shared" si="1"/>
        <v>0</v>
      </c>
      <c r="F28" s="82"/>
      <c r="G28" s="83">
        <f t="shared" si="3"/>
        <v>50</v>
      </c>
      <c r="H28" s="79">
        <f t="shared" si="2"/>
        <v>100</v>
      </c>
    </row>
    <row r="29" spans="1:8" ht="15">
      <c r="A29" s="79">
        <f>'Samlet resultat'!A16</f>
        <v>7</v>
      </c>
      <c r="B29" s="80">
        <v>0.4236111111111111</v>
      </c>
      <c r="C29" s="80">
        <v>0.46458333333333335</v>
      </c>
      <c r="D29" s="81">
        <f t="shared" si="0"/>
        <v>0.04097222222222224</v>
      </c>
      <c r="E29" s="80">
        <f t="shared" si="1"/>
        <v>0</v>
      </c>
      <c r="F29" s="82"/>
      <c r="G29" s="83">
        <f t="shared" si="3"/>
        <v>50</v>
      </c>
      <c r="H29" s="79">
        <f t="shared" si="2"/>
        <v>100</v>
      </c>
    </row>
    <row r="30" spans="1:8" ht="15">
      <c r="A30" s="79">
        <f>'Samlet resultat'!A17</f>
        <v>8</v>
      </c>
      <c r="B30" s="80">
        <v>0.4236111111111111</v>
      </c>
      <c r="C30" s="80">
        <v>0.46458333333333335</v>
      </c>
      <c r="D30" s="81">
        <f t="shared" si="0"/>
        <v>0.04097222222222224</v>
      </c>
      <c r="E30" s="80">
        <f t="shared" si="1"/>
        <v>0</v>
      </c>
      <c r="F30" s="82"/>
      <c r="G30" s="83">
        <f t="shared" si="3"/>
        <v>50</v>
      </c>
      <c r="H30" s="79">
        <f t="shared" si="2"/>
        <v>100</v>
      </c>
    </row>
    <row r="31" spans="1:8" ht="15">
      <c r="A31" s="79">
        <f>'Samlet resultat'!A18</f>
        <v>9</v>
      </c>
      <c r="B31" s="80">
        <v>0.4236111111111111</v>
      </c>
      <c r="C31" s="80">
        <v>0.46458333333333335</v>
      </c>
      <c r="D31" s="84">
        <f t="shared" si="0"/>
        <v>0.04097222222222224</v>
      </c>
      <c r="E31" s="80">
        <f t="shared" si="1"/>
        <v>0</v>
      </c>
      <c r="F31" s="82"/>
      <c r="G31" s="83">
        <f t="shared" si="3"/>
        <v>50</v>
      </c>
      <c r="H31" s="79">
        <f t="shared" si="2"/>
        <v>100</v>
      </c>
    </row>
    <row r="32" spans="1:8" ht="15">
      <c r="A32" s="79">
        <f>'Samlet resultat'!A19</f>
        <v>52</v>
      </c>
      <c r="B32" s="80">
        <v>0.4236111111111111</v>
      </c>
      <c r="C32" s="80">
        <v>0.46458333333333335</v>
      </c>
      <c r="D32" s="84">
        <f t="shared" si="0"/>
        <v>0.04097222222222224</v>
      </c>
      <c r="E32" s="80">
        <f t="shared" si="1"/>
        <v>0</v>
      </c>
      <c r="F32" s="82"/>
      <c r="G32" s="83">
        <f t="shared" si="3"/>
        <v>50</v>
      </c>
      <c r="H32" s="79">
        <f t="shared" si="2"/>
        <v>100</v>
      </c>
    </row>
    <row r="33" spans="1:8" ht="15">
      <c r="A33" s="79">
        <f>'Samlet resultat'!A20</f>
        <v>10</v>
      </c>
      <c r="B33" s="80">
        <v>0.4270833333333333</v>
      </c>
      <c r="C33" s="80">
        <v>0.4680555555555555</v>
      </c>
      <c r="D33" s="84">
        <f t="shared" si="0"/>
        <v>0.04097222222222219</v>
      </c>
      <c r="E33" s="80">
        <f t="shared" si="1"/>
        <v>0</v>
      </c>
      <c r="F33" s="82"/>
      <c r="G33" s="83">
        <f t="shared" si="3"/>
        <v>50</v>
      </c>
      <c r="H33" s="79">
        <f t="shared" si="2"/>
        <v>100</v>
      </c>
    </row>
    <row r="34" spans="1:8" ht="15">
      <c r="A34" s="79">
        <f>'Samlet resultat'!A21</f>
        <v>11</v>
      </c>
      <c r="B34" s="80">
        <v>0.4270833333333333</v>
      </c>
      <c r="C34" s="80">
        <v>0.4680555555555555</v>
      </c>
      <c r="D34" s="84">
        <f t="shared" si="0"/>
        <v>0.04097222222222219</v>
      </c>
      <c r="E34" s="80">
        <f t="shared" si="1"/>
        <v>0</v>
      </c>
      <c r="F34" s="82"/>
      <c r="G34" s="83">
        <f t="shared" si="3"/>
        <v>50</v>
      </c>
      <c r="H34" s="79">
        <f t="shared" si="2"/>
        <v>100</v>
      </c>
    </row>
    <row r="35" spans="1:8" ht="15">
      <c r="A35" s="79">
        <f>'Samlet resultat'!A22</f>
        <v>12</v>
      </c>
      <c r="B35" s="80">
        <v>0.43402777777777773</v>
      </c>
      <c r="C35" s="80">
        <v>0.4784722222222222</v>
      </c>
      <c r="D35" s="84">
        <f t="shared" si="0"/>
        <v>0.04444444444444445</v>
      </c>
      <c r="E35" s="80">
        <f t="shared" si="1"/>
        <v>0</v>
      </c>
      <c r="F35" s="82"/>
      <c r="G35" s="83">
        <f t="shared" si="3"/>
        <v>50</v>
      </c>
      <c r="H35" s="79">
        <f t="shared" si="2"/>
        <v>100</v>
      </c>
    </row>
    <row r="36" spans="1:8" ht="15">
      <c r="A36" s="79">
        <f>'Samlet resultat'!A23</f>
        <v>13</v>
      </c>
      <c r="B36" s="80">
        <v>0.43402777777777773</v>
      </c>
      <c r="C36" s="80">
        <v>0.4784722222222222</v>
      </c>
      <c r="D36" s="84">
        <f t="shared" si="0"/>
        <v>0.04444444444444445</v>
      </c>
      <c r="E36" s="80">
        <f t="shared" si="1"/>
        <v>0</v>
      </c>
      <c r="F36" s="82"/>
      <c r="G36" s="83">
        <f t="shared" si="3"/>
        <v>50</v>
      </c>
      <c r="H36" s="79">
        <f t="shared" si="2"/>
        <v>100</v>
      </c>
    </row>
    <row r="37" spans="1:8" ht="15">
      <c r="A37" s="79">
        <f>'Samlet resultat'!A24</f>
        <v>14</v>
      </c>
      <c r="B37" s="80">
        <v>0.4305555555555556</v>
      </c>
      <c r="C37" s="80">
        <v>0.47222222222222227</v>
      </c>
      <c r="D37" s="84">
        <f t="shared" si="0"/>
        <v>0.041666666666666685</v>
      </c>
      <c r="E37" s="80">
        <f t="shared" si="1"/>
        <v>0</v>
      </c>
      <c r="F37" s="82"/>
      <c r="G37" s="83">
        <f t="shared" si="3"/>
        <v>50</v>
      </c>
      <c r="H37" s="79">
        <f t="shared" si="2"/>
        <v>100</v>
      </c>
    </row>
    <row r="38" spans="1:8" ht="15">
      <c r="A38" s="79">
        <f>'Samlet resultat'!A25</f>
        <v>15</v>
      </c>
      <c r="B38" s="80">
        <v>0.4305555555555556</v>
      </c>
      <c r="C38" s="80">
        <v>0.47222222222222227</v>
      </c>
      <c r="D38" s="84">
        <f t="shared" si="0"/>
        <v>0.041666666666666685</v>
      </c>
      <c r="E38" s="80">
        <f t="shared" si="1"/>
        <v>0</v>
      </c>
      <c r="F38" s="82"/>
      <c r="G38" s="83">
        <f t="shared" si="3"/>
        <v>50</v>
      </c>
      <c r="H38" s="79">
        <f t="shared" si="2"/>
        <v>100</v>
      </c>
    </row>
  </sheetData>
  <sheetProtection selectLockedCells="1" selectUnlockedCells="1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8">
      <selection activeCell="A30" sqref="A30:A63"/>
    </sheetView>
  </sheetViews>
  <sheetFormatPr defaultColWidth="9.140625" defaultRowHeight="15"/>
  <cols>
    <col min="1" max="1" width="11.7109375" style="0" customWidth="1"/>
    <col min="2" max="2" width="12.00390625" style="0" customWidth="1"/>
    <col min="4" max="4" width="13.140625" style="0" customWidth="1"/>
    <col min="6" max="6" width="31.140625" style="0" customWidth="1"/>
  </cols>
  <sheetData>
    <row r="1" spans="1:2" ht="23.25">
      <c r="A1" s="1" t="s">
        <v>32</v>
      </c>
      <c r="B1" s="1"/>
    </row>
    <row r="3" spans="1:2" ht="15.75">
      <c r="A3" s="15" t="s">
        <v>15</v>
      </c>
      <c r="B3" s="15"/>
    </row>
    <row r="4" spans="1:6" ht="15.75">
      <c r="A4" s="17" t="s">
        <v>37</v>
      </c>
      <c r="B4" s="17"/>
      <c r="C4" s="18"/>
      <c r="D4" s="18"/>
      <c r="E4" s="18"/>
      <c r="F4" s="18"/>
    </row>
    <row r="5" spans="1:6" ht="15.75">
      <c r="A5" s="19" t="s">
        <v>38</v>
      </c>
      <c r="B5" s="19"/>
      <c r="C5" s="18"/>
      <c r="D5" s="18"/>
      <c r="E5" s="18"/>
      <c r="F5" s="18"/>
    </row>
    <row r="6" spans="1:2" ht="15.75">
      <c r="A6" s="5"/>
      <c r="B6" s="5"/>
    </row>
    <row r="7" spans="1:2" ht="15.75">
      <c r="A7" s="15" t="s">
        <v>33</v>
      </c>
      <c r="B7" s="15"/>
    </row>
    <row r="8" spans="1:2" ht="15.75">
      <c r="A8" s="5" t="s">
        <v>51</v>
      </c>
      <c r="B8" s="5"/>
    </row>
    <row r="9" spans="1:2" ht="15.75">
      <c r="A9" s="5" t="s">
        <v>34</v>
      </c>
      <c r="B9" s="5"/>
    </row>
    <row r="10" spans="1:2" ht="15.75">
      <c r="A10" s="5" t="s">
        <v>50</v>
      </c>
      <c r="B10" s="5"/>
    </row>
    <row r="11" spans="1:2" ht="15.75">
      <c r="A11" s="5"/>
      <c r="B11" s="5"/>
    </row>
    <row r="12" ht="15.75" thickBot="1"/>
    <row r="13" spans="1:6" ht="38.25" customHeight="1" thickBot="1">
      <c r="A13" s="33" t="s">
        <v>9</v>
      </c>
      <c r="B13" s="53" t="s">
        <v>68</v>
      </c>
      <c r="C13" s="33" t="s">
        <v>8</v>
      </c>
      <c r="D13" s="33" t="s">
        <v>35</v>
      </c>
      <c r="E13" s="33" t="s">
        <v>18</v>
      </c>
      <c r="F13" s="33" t="s">
        <v>36</v>
      </c>
    </row>
    <row r="14" spans="1:6" ht="15">
      <c r="A14" s="39">
        <f>'Samlet resultat'!A10</f>
        <v>1</v>
      </c>
      <c r="B14" s="46">
        <v>8</v>
      </c>
      <c r="C14" s="47">
        <v>9</v>
      </c>
      <c r="D14" s="41">
        <f aca="true" t="shared" si="0" ref="D14:D29">SUM(B14:C14)</f>
        <v>17</v>
      </c>
      <c r="E14" s="41">
        <f>D14/20*100</f>
        <v>85</v>
      </c>
      <c r="F14" s="49"/>
    </row>
    <row r="15" spans="1:6" ht="15">
      <c r="A15" s="39">
        <f>'Samlet resultat'!A11</f>
        <v>2</v>
      </c>
      <c r="B15" s="34">
        <v>8</v>
      </c>
      <c r="C15" s="48">
        <v>9</v>
      </c>
      <c r="D15" s="43">
        <f t="shared" si="0"/>
        <v>17</v>
      </c>
      <c r="E15" s="43">
        <f aca="true" t="shared" si="1" ref="E15:E29">D15/20*100</f>
        <v>85</v>
      </c>
      <c r="F15" s="50"/>
    </row>
    <row r="16" spans="1:6" ht="15">
      <c r="A16" s="39">
        <f>'Samlet resultat'!A12</f>
        <v>3</v>
      </c>
      <c r="B16" s="34"/>
      <c r="C16" s="48"/>
      <c r="D16" s="43">
        <f t="shared" si="0"/>
        <v>0</v>
      </c>
      <c r="E16" s="43">
        <f t="shared" si="1"/>
        <v>0</v>
      </c>
      <c r="F16" s="50"/>
    </row>
    <row r="17" spans="1:6" ht="15">
      <c r="A17" s="39">
        <f>'Samlet resultat'!A13</f>
        <v>4</v>
      </c>
      <c r="B17" s="34">
        <v>7</v>
      </c>
      <c r="C17" s="48">
        <v>8</v>
      </c>
      <c r="D17" s="43">
        <f t="shared" si="0"/>
        <v>15</v>
      </c>
      <c r="E17" s="43">
        <f t="shared" si="1"/>
        <v>75</v>
      </c>
      <c r="F17" s="50"/>
    </row>
    <row r="18" spans="1:6" ht="15">
      <c r="A18" s="39">
        <f>'Samlet resultat'!A14</f>
        <v>5</v>
      </c>
      <c r="B18" s="34">
        <v>9</v>
      </c>
      <c r="C18" s="48">
        <v>7</v>
      </c>
      <c r="D18" s="43">
        <f t="shared" si="0"/>
        <v>16</v>
      </c>
      <c r="E18" s="43">
        <f t="shared" si="1"/>
        <v>80</v>
      </c>
      <c r="F18" s="50"/>
    </row>
    <row r="19" spans="1:6" ht="15">
      <c r="A19" s="39">
        <f>'Samlet resultat'!A15</f>
        <v>6</v>
      </c>
      <c r="B19" s="34">
        <v>8</v>
      </c>
      <c r="C19" s="48">
        <v>6</v>
      </c>
      <c r="D19" s="43">
        <f t="shared" si="0"/>
        <v>14</v>
      </c>
      <c r="E19" s="43">
        <f t="shared" si="1"/>
        <v>70</v>
      </c>
      <c r="F19" s="50"/>
    </row>
    <row r="20" spans="1:6" ht="15">
      <c r="A20" s="39">
        <f>'Samlet resultat'!A16</f>
        <v>7</v>
      </c>
      <c r="B20" s="34">
        <v>10</v>
      </c>
      <c r="C20" s="48">
        <v>7</v>
      </c>
      <c r="D20" s="43">
        <f t="shared" si="0"/>
        <v>17</v>
      </c>
      <c r="E20" s="43">
        <f t="shared" si="1"/>
        <v>85</v>
      </c>
      <c r="F20" s="50"/>
    </row>
    <row r="21" spans="1:6" ht="15">
      <c r="A21" s="39">
        <f>'Samlet resultat'!A17</f>
        <v>8</v>
      </c>
      <c r="B21" s="34">
        <v>7</v>
      </c>
      <c r="C21" s="48">
        <v>8</v>
      </c>
      <c r="D21" s="43">
        <f t="shared" si="0"/>
        <v>15</v>
      </c>
      <c r="E21" s="43">
        <f t="shared" si="1"/>
        <v>75</v>
      </c>
      <c r="F21" s="50"/>
    </row>
    <row r="22" spans="1:6" ht="15">
      <c r="A22" s="39">
        <f>'Samlet resultat'!A18</f>
        <v>9</v>
      </c>
      <c r="B22" s="34">
        <v>10</v>
      </c>
      <c r="C22" s="48">
        <v>8</v>
      </c>
      <c r="D22" s="43">
        <f t="shared" si="0"/>
        <v>18</v>
      </c>
      <c r="E22" s="43">
        <f t="shared" si="1"/>
        <v>90</v>
      </c>
      <c r="F22" s="50"/>
    </row>
    <row r="23" spans="1:6" ht="15">
      <c r="A23" s="39">
        <f>'Samlet resultat'!A19</f>
        <v>52</v>
      </c>
      <c r="B23" s="34">
        <v>9</v>
      </c>
      <c r="C23" s="48">
        <v>9</v>
      </c>
      <c r="D23" s="43">
        <f t="shared" si="0"/>
        <v>18</v>
      </c>
      <c r="E23" s="43">
        <f t="shared" si="1"/>
        <v>90</v>
      </c>
      <c r="F23" s="50"/>
    </row>
    <row r="24" spans="1:6" ht="15">
      <c r="A24" s="39">
        <f>'Samlet resultat'!A20</f>
        <v>10</v>
      </c>
      <c r="B24" s="34">
        <v>8</v>
      </c>
      <c r="C24" s="48">
        <v>8</v>
      </c>
      <c r="D24" s="43">
        <f t="shared" si="0"/>
        <v>16</v>
      </c>
      <c r="E24" s="43">
        <f t="shared" si="1"/>
        <v>80</v>
      </c>
      <c r="F24" s="50"/>
    </row>
    <row r="25" spans="1:6" ht="15">
      <c r="A25" s="39">
        <f>'Samlet resultat'!A21</f>
        <v>11</v>
      </c>
      <c r="B25" s="34">
        <v>7</v>
      </c>
      <c r="C25" s="48">
        <v>7</v>
      </c>
      <c r="D25" s="43">
        <f t="shared" si="0"/>
        <v>14</v>
      </c>
      <c r="E25" s="43">
        <f t="shared" si="1"/>
        <v>70</v>
      </c>
      <c r="F25" s="50"/>
    </row>
    <row r="26" spans="1:6" ht="15">
      <c r="A26" s="39">
        <f>'Samlet resultat'!A22</f>
        <v>12</v>
      </c>
      <c r="B26" s="34">
        <v>9</v>
      </c>
      <c r="C26" s="48">
        <v>8</v>
      </c>
      <c r="D26" s="43">
        <f t="shared" si="0"/>
        <v>17</v>
      </c>
      <c r="E26" s="43">
        <f t="shared" si="1"/>
        <v>85</v>
      </c>
      <c r="F26" s="50"/>
    </row>
    <row r="27" spans="1:6" ht="15">
      <c r="A27" s="39">
        <f>'Samlet resultat'!A23</f>
        <v>13</v>
      </c>
      <c r="B27" s="34">
        <v>9</v>
      </c>
      <c r="C27" s="48">
        <v>8</v>
      </c>
      <c r="D27" s="43">
        <f t="shared" si="0"/>
        <v>17</v>
      </c>
      <c r="E27" s="43">
        <f t="shared" si="1"/>
        <v>85</v>
      </c>
      <c r="F27" s="50"/>
    </row>
    <row r="28" spans="1:6" ht="15">
      <c r="A28" s="39">
        <f>'Samlet resultat'!A24</f>
        <v>14</v>
      </c>
      <c r="B28" s="34">
        <v>8</v>
      </c>
      <c r="C28" s="48">
        <v>7</v>
      </c>
      <c r="D28" s="43">
        <f t="shared" si="0"/>
        <v>15</v>
      </c>
      <c r="E28" s="43">
        <f t="shared" si="1"/>
        <v>75</v>
      </c>
      <c r="F28" s="50"/>
    </row>
    <row r="29" spans="1:6" ht="15">
      <c r="A29" s="39">
        <f>'Samlet resultat'!A25</f>
        <v>15</v>
      </c>
      <c r="B29" s="34">
        <v>10</v>
      </c>
      <c r="C29" s="48">
        <v>9</v>
      </c>
      <c r="D29" s="43">
        <f t="shared" si="0"/>
        <v>19</v>
      </c>
      <c r="E29" s="43">
        <f t="shared" si="1"/>
        <v>95</v>
      </c>
      <c r="F29" s="5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8">
      <selection activeCell="A30" sqref="A30:A63"/>
    </sheetView>
  </sheetViews>
  <sheetFormatPr defaultColWidth="9.140625" defaultRowHeight="15"/>
  <cols>
    <col min="1" max="1" width="20.140625" style="0" customWidth="1"/>
    <col min="2" max="9" width="4.7109375" style="0" customWidth="1"/>
    <col min="10" max="10" width="11.140625" style="0" customWidth="1"/>
    <col min="11" max="11" width="11.57421875" style="0" customWidth="1"/>
  </cols>
  <sheetData>
    <row r="1" ht="23.25">
      <c r="A1" s="1" t="s">
        <v>39</v>
      </c>
    </row>
    <row r="3" spans="1:5" ht="15.75">
      <c r="A3" s="5" t="s">
        <v>12</v>
      </c>
      <c r="B3" s="20">
        <v>8</v>
      </c>
      <c r="C3" s="21" t="s">
        <v>40</v>
      </c>
      <c r="D3" s="5" t="s">
        <v>13</v>
      </c>
      <c r="E3" s="44">
        <f>10*B3</f>
        <v>80</v>
      </c>
    </row>
    <row r="4" spans="2:3" ht="15">
      <c r="B4" s="18"/>
      <c r="C4" s="18"/>
    </row>
    <row r="5" spans="1:3" ht="15">
      <c r="A5" s="85" t="s">
        <v>86</v>
      </c>
      <c r="B5" s="18"/>
      <c r="C5" s="18"/>
    </row>
    <row r="6" spans="1:3" ht="15">
      <c r="A6" s="85" t="s">
        <v>49</v>
      </c>
      <c r="B6" s="18"/>
      <c r="C6" s="18"/>
    </row>
    <row r="7" spans="1:3" ht="15">
      <c r="A7" s="86" t="s">
        <v>59</v>
      </c>
      <c r="B7" s="18"/>
      <c r="C7" s="18"/>
    </row>
    <row r="8" ht="15">
      <c r="A8" s="87"/>
    </row>
    <row r="9" ht="15">
      <c r="A9" s="54" t="s">
        <v>65</v>
      </c>
    </row>
    <row r="10" ht="15">
      <c r="A10" s="54" t="s">
        <v>66</v>
      </c>
    </row>
    <row r="11" spans="1:10" ht="19.5" thickBot="1">
      <c r="A11" s="2"/>
      <c r="B11" s="2"/>
      <c r="C11" s="2"/>
      <c r="D11" s="2"/>
      <c r="E11" s="2"/>
      <c r="F11" s="2"/>
      <c r="G11" s="2"/>
      <c r="H11" s="2"/>
      <c r="I11" s="2"/>
      <c r="J11" s="10"/>
    </row>
    <row r="12" spans="1:11" ht="19.5" thickBot="1">
      <c r="A12" s="24" t="s">
        <v>41</v>
      </c>
      <c r="B12" s="22">
        <v>3</v>
      </c>
      <c r="C12" s="23">
        <v>4</v>
      </c>
      <c r="D12" s="23">
        <v>5</v>
      </c>
      <c r="E12" s="23">
        <v>6</v>
      </c>
      <c r="F12" s="23">
        <v>7</v>
      </c>
      <c r="G12" s="23">
        <v>8</v>
      </c>
      <c r="H12" s="23">
        <v>9</v>
      </c>
      <c r="I12" s="23">
        <v>10</v>
      </c>
      <c r="J12" s="25" t="s">
        <v>42</v>
      </c>
      <c r="K12" s="27" t="s">
        <v>18</v>
      </c>
    </row>
    <row r="13" spans="1:11" ht="76.5" customHeight="1" thickBot="1">
      <c r="A13" s="88" t="s">
        <v>9</v>
      </c>
      <c r="B13" s="93" t="s">
        <v>89</v>
      </c>
      <c r="C13" s="92" t="s">
        <v>90</v>
      </c>
      <c r="D13" s="92" t="s">
        <v>91</v>
      </c>
      <c r="E13" s="94" t="s">
        <v>92</v>
      </c>
      <c r="F13" s="94" t="s">
        <v>93</v>
      </c>
      <c r="G13" s="94" t="s">
        <v>94</v>
      </c>
      <c r="H13" s="94" t="s">
        <v>95</v>
      </c>
      <c r="I13" s="92" t="s">
        <v>96</v>
      </c>
      <c r="J13" s="89" t="s">
        <v>43</v>
      </c>
      <c r="K13" s="28"/>
    </row>
    <row r="14" spans="1:11" ht="15.75" thickBot="1">
      <c r="A14" s="51">
        <f>'Samlet resultat'!A10</f>
        <v>1</v>
      </c>
      <c r="B14" s="90">
        <v>7</v>
      </c>
      <c r="C14" s="91">
        <v>10</v>
      </c>
      <c r="D14" s="91">
        <v>9</v>
      </c>
      <c r="E14" s="91">
        <v>7</v>
      </c>
      <c r="F14" s="91">
        <v>9</v>
      </c>
      <c r="G14" s="91">
        <v>10</v>
      </c>
      <c r="H14" s="91">
        <v>9</v>
      </c>
      <c r="I14" s="91">
        <v>7</v>
      </c>
      <c r="J14" s="40">
        <f aca="true" t="shared" si="0" ref="J14:J29">SUM(B14:I14)</f>
        <v>68</v>
      </c>
      <c r="K14" s="41">
        <f>(J14/E3)*100</f>
        <v>85</v>
      </c>
    </row>
    <row r="15" spans="1:11" ht="15.75" thickBot="1">
      <c r="A15" s="51">
        <f>'Samlet resultat'!A11</f>
        <v>2</v>
      </c>
      <c r="B15" s="26">
        <v>8</v>
      </c>
      <c r="C15" s="8">
        <v>0</v>
      </c>
      <c r="D15" s="8">
        <v>5</v>
      </c>
      <c r="E15" s="8">
        <v>7</v>
      </c>
      <c r="F15" s="8">
        <v>0</v>
      </c>
      <c r="G15" s="8">
        <v>10</v>
      </c>
      <c r="H15" s="8">
        <v>9</v>
      </c>
      <c r="I15" s="8">
        <v>7</v>
      </c>
      <c r="J15" s="42">
        <f t="shared" si="0"/>
        <v>46</v>
      </c>
      <c r="K15" s="43">
        <f>(J15/E3)*100</f>
        <v>57.49999999999999</v>
      </c>
    </row>
    <row r="16" spans="1:11" ht="15.75" thickBot="1">
      <c r="A16" s="51">
        <f>'Samlet resultat'!A12</f>
        <v>3</v>
      </c>
      <c r="B16" s="26"/>
      <c r="C16" s="8"/>
      <c r="D16" s="8"/>
      <c r="E16" s="8"/>
      <c r="F16" s="8"/>
      <c r="G16" s="8"/>
      <c r="H16" s="8"/>
      <c r="I16" s="8"/>
      <c r="J16" s="42">
        <f t="shared" si="0"/>
        <v>0</v>
      </c>
      <c r="K16" s="43">
        <f>(J16/E3)*100</f>
        <v>0</v>
      </c>
    </row>
    <row r="17" spans="1:11" ht="15.75" thickBot="1">
      <c r="A17" s="51">
        <f>'Samlet resultat'!A13</f>
        <v>4</v>
      </c>
      <c r="B17" s="26">
        <v>7</v>
      </c>
      <c r="C17" s="8">
        <v>10</v>
      </c>
      <c r="D17" s="8">
        <v>2</v>
      </c>
      <c r="E17" s="8">
        <v>7</v>
      </c>
      <c r="F17" s="8">
        <v>0</v>
      </c>
      <c r="G17" s="8">
        <v>7</v>
      </c>
      <c r="H17" s="8">
        <v>0</v>
      </c>
      <c r="I17" s="8">
        <v>7</v>
      </c>
      <c r="J17" s="42">
        <f t="shared" si="0"/>
        <v>40</v>
      </c>
      <c r="K17" s="43">
        <f>(J17/E3)*100</f>
        <v>50</v>
      </c>
    </row>
    <row r="18" spans="1:11" ht="15.75" thickBot="1">
      <c r="A18" s="51">
        <f>'Samlet resultat'!A14</f>
        <v>5</v>
      </c>
      <c r="B18" s="26">
        <v>7</v>
      </c>
      <c r="C18" s="8">
        <v>5</v>
      </c>
      <c r="D18" s="8">
        <v>9</v>
      </c>
      <c r="E18" s="8">
        <v>7</v>
      </c>
      <c r="F18" s="8">
        <v>0</v>
      </c>
      <c r="G18" s="8">
        <v>4</v>
      </c>
      <c r="H18" s="8">
        <v>0</v>
      </c>
      <c r="I18" s="8">
        <v>7</v>
      </c>
      <c r="J18" s="42">
        <f t="shared" si="0"/>
        <v>39</v>
      </c>
      <c r="K18" s="43">
        <f>(J18/E3)*100</f>
        <v>48.75</v>
      </c>
    </row>
    <row r="19" spans="1:11" ht="15.75" thickBot="1">
      <c r="A19" s="51">
        <f>'Samlet resultat'!A15</f>
        <v>6</v>
      </c>
      <c r="B19" s="26">
        <v>7</v>
      </c>
      <c r="C19" s="8">
        <v>1</v>
      </c>
      <c r="D19" s="8">
        <v>6</v>
      </c>
      <c r="E19" s="8">
        <v>7</v>
      </c>
      <c r="F19" s="8">
        <v>0</v>
      </c>
      <c r="G19" s="8">
        <v>4</v>
      </c>
      <c r="H19" s="8">
        <v>9</v>
      </c>
      <c r="I19" s="8">
        <v>10</v>
      </c>
      <c r="J19" s="42">
        <f t="shared" si="0"/>
        <v>44</v>
      </c>
      <c r="K19" s="43">
        <f>(J19/E3)*100</f>
        <v>55.00000000000001</v>
      </c>
    </row>
    <row r="20" spans="1:11" ht="15.75" thickBot="1">
      <c r="A20" s="51">
        <f>'Samlet resultat'!A16</f>
        <v>7</v>
      </c>
      <c r="B20" s="26">
        <v>7</v>
      </c>
      <c r="C20" s="8">
        <v>5</v>
      </c>
      <c r="D20" s="8">
        <v>9</v>
      </c>
      <c r="E20" s="8">
        <v>7</v>
      </c>
      <c r="F20" s="8">
        <v>9</v>
      </c>
      <c r="G20" s="8">
        <v>10</v>
      </c>
      <c r="H20" s="8">
        <v>9</v>
      </c>
      <c r="I20" s="8">
        <v>10</v>
      </c>
      <c r="J20" s="42">
        <f t="shared" si="0"/>
        <v>66</v>
      </c>
      <c r="K20" s="43">
        <f>(J20/E3)*100</f>
        <v>82.5</v>
      </c>
    </row>
    <row r="21" spans="1:11" ht="15.75" thickBot="1">
      <c r="A21" s="51">
        <f>'Samlet resultat'!A17</f>
        <v>8</v>
      </c>
      <c r="B21" s="26">
        <v>7</v>
      </c>
      <c r="C21" s="8">
        <v>9</v>
      </c>
      <c r="D21" s="8">
        <v>6</v>
      </c>
      <c r="E21" s="8">
        <v>7</v>
      </c>
      <c r="F21" s="8">
        <v>0</v>
      </c>
      <c r="G21" s="8">
        <v>7</v>
      </c>
      <c r="H21" s="8">
        <v>8</v>
      </c>
      <c r="I21" s="8">
        <v>10</v>
      </c>
      <c r="J21" s="42">
        <f t="shared" si="0"/>
        <v>54</v>
      </c>
      <c r="K21" s="43">
        <f>(J21/E3)*100</f>
        <v>67.5</v>
      </c>
    </row>
    <row r="22" spans="1:11" ht="15.75" thickBot="1">
      <c r="A22" s="51">
        <f>'Samlet resultat'!A18</f>
        <v>9</v>
      </c>
      <c r="B22" s="26">
        <v>7</v>
      </c>
      <c r="C22" s="8">
        <v>8</v>
      </c>
      <c r="D22" s="8">
        <v>5</v>
      </c>
      <c r="E22" s="8">
        <v>7</v>
      </c>
      <c r="F22" s="8">
        <v>4</v>
      </c>
      <c r="G22" s="8">
        <v>10</v>
      </c>
      <c r="H22" s="8">
        <v>9</v>
      </c>
      <c r="I22" s="8">
        <v>7</v>
      </c>
      <c r="J22" s="42">
        <f t="shared" si="0"/>
        <v>57</v>
      </c>
      <c r="K22" s="43">
        <f>(J22/E3)*100</f>
        <v>71.25</v>
      </c>
    </row>
    <row r="23" spans="1:11" ht="15.75" thickBot="1">
      <c r="A23" s="51">
        <f>'Samlet resultat'!A19</f>
        <v>52</v>
      </c>
      <c r="B23" s="26">
        <v>7</v>
      </c>
      <c r="C23" s="8">
        <v>0</v>
      </c>
      <c r="D23" s="8">
        <v>5</v>
      </c>
      <c r="E23" s="8">
        <v>7</v>
      </c>
      <c r="F23" s="8">
        <v>0</v>
      </c>
      <c r="G23" s="8">
        <v>2</v>
      </c>
      <c r="H23" s="8">
        <v>0</v>
      </c>
      <c r="I23" s="8">
        <v>10</v>
      </c>
      <c r="J23" s="42">
        <f t="shared" si="0"/>
        <v>31</v>
      </c>
      <c r="K23" s="43">
        <f>(J23/E3)*100</f>
        <v>38.75</v>
      </c>
    </row>
    <row r="24" spans="1:11" ht="15.75" thickBot="1">
      <c r="A24" s="51">
        <f>'Samlet resultat'!A20</f>
        <v>10</v>
      </c>
      <c r="B24" s="26">
        <v>7</v>
      </c>
      <c r="C24" s="8">
        <v>0</v>
      </c>
      <c r="D24" s="8">
        <v>6</v>
      </c>
      <c r="E24" s="8">
        <v>7</v>
      </c>
      <c r="F24" s="8">
        <v>0</v>
      </c>
      <c r="G24" s="8">
        <v>2</v>
      </c>
      <c r="H24" s="8">
        <v>4</v>
      </c>
      <c r="I24" s="8">
        <v>0</v>
      </c>
      <c r="J24" s="42">
        <f t="shared" si="0"/>
        <v>26</v>
      </c>
      <c r="K24" s="43">
        <f>(J24/E3)*100</f>
        <v>32.5</v>
      </c>
    </row>
    <row r="25" spans="1:11" ht="15.75" thickBot="1">
      <c r="A25" s="51">
        <f>'Samlet resultat'!A21</f>
        <v>11</v>
      </c>
      <c r="B25" s="26">
        <v>7</v>
      </c>
      <c r="C25" s="8">
        <v>2</v>
      </c>
      <c r="D25" s="8">
        <v>2</v>
      </c>
      <c r="E25" s="8">
        <v>7</v>
      </c>
      <c r="F25" s="8">
        <v>9</v>
      </c>
      <c r="G25" s="8">
        <v>7</v>
      </c>
      <c r="H25" s="8">
        <v>8</v>
      </c>
      <c r="I25" s="8">
        <v>7</v>
      </c>
      <c r="J25" s="42">
        <f t="shared" si="0"/>
        <v>49</v>
      </c>
      <c r="K25" s="43">
        <f>(J25/E3)*100</f>
        <v>61.25000000000001</v>
      </c>
    </row>
    <row r="26" spans="1:11" ht="15.75" thickBot="1">
      <c r="A26" s="51">
        <f>'Samlet resultat'!A22</f>
        <v>12</v>
      </c>
      <c r="B26" s="26">
        <v>0</v>
      </c>
      <c r="C26" s="8">
        <v>0</v>
      </c>
      <c r="D26" s="8">
        <v>0</v>
      </c>
      <c r="E26" s="8">
        <v>7</v>
      </c>
      <c r="F26" s="8">
        <v>9</v>
      </c>
      <c r="G26" s="8">
        <v>7</v>
      </c>
      <c r="H26" s="8">
        <v>0</v>
      </c>
      <c r="I26" s="8">
        <v>10</v>
      </c>
      <c r="J26" s="42">
        <f t="shared" si="0"/>
        <v>33</v>
      </c>
      <c r="K26" s="43">
        <f>(J26/E3)*100</f>
        <v>41.25</v>
      </c>
    </row>
    <row r="27" spans="1:11" ht="15.75" thickBot="1">
      <c r="A27" s="51">
        <f>'Samlet resultat'!A23</f>
        <v>13</v>
      </c>
      <c r="B27" s="26">
        <v>7</v>
      </c>
      <c r="C27" s="8">
        <v>2</v>
      </c>
      <c r="D27" s="8">
        <v>0</v>
      </c>
      <c r="E27" s="8">
        <v>4</v>
      </c>
      <c r="F27" s="8">
        <v>1</v>
      </c>
      <c r="G27" s="8">
        <v>7</v>
      </c>
      <c r="H27" s="8">
        <v>9</v>
      </c>
      <c r="I27" s="8">
        <v>7</v>
      </c>
      <c r="J27" s="42">
        <f t="shared" si="0"/>
        <v>37</v>
      </c>
      <c r="K27" s="43">
        <f>(J27/E3)*100</f>
        <v>46.25</v>
      </c>
    </row>
    <row r="28" spans="1:11" ht="15.75" thickBot="1">
      <c r="A28" s="51">
        <f>'Samlet resultat'!A24</f>
        <v>14</v>
      </c>
      <c r="B28" s="26">
        <v>7</v>
      </c>
      <c r="C28" s="8">
        <v>8</v>
      </c>
      <c r="D28" s="8">
        <v>8</v>
      </c>
      <c r="E28" s="8">
        <v>7</v>
      </c>
      <c r="F28" s="8">
        <v>6</v>
      </c>
      <c r="G28" s="8">
        <v>2</v>
      </c>
      <c r="H28" s="8">
        <v>8</v>
      </c>
      <c r="I28" s="8">
        <v>7</v>
      </c>
      <c r="J28" s="42">
        <f t="shared" si="0"/>
        <v>53</v>
      </c>
      <c r="K28" s="43">
        <f>(J28/E3)*100</f>
        <v>66.25</v>
      </c>
    </row>
    <row r="29" spans="1:11" ht="15">
      <c r="A29" s="51">
        <f>'Samlet resultat'!A25</f>
        <v>15</v>
      </c>
      <c r="B29" s="26">
        <v>7</v>
      </c>
      <c r="C29" s="8">
        <v>5</v>
      </c>
      <c r="D29" s="8">
        <v>9</v>
      </c>
      <c r="E29" s="8">
        <v>7</v>
      </c>
      <c r="F29" s="8">
        <v>0</v>
      </c>
      <c r="G29" s="8">
        <v>0</v>
      </c>
      <c r="H29" s="8">
        <v>1</v>
      </c>
      <c r="I29" s="8">
        <v>10</v>
      </c>
      <c r="J29" s="42">
        <f t="shared" si="0"/>
        <v>39</v>
      </c>
      <c r="K29" s="43">
        <f>(J29/E3)*100</f>
        <v>48.75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Stævne</dc:creator>
  <cp:keywords/>
  <dc:description/>
  <cp:lastModifiedBy>Per Ølholm</cp:lastModifiedBy>
  <cp:lastPrinted>2013-04-02T12:42:33Z</cp:lastPrinted>
  <dcterms:created xsi:type="dcterms:W3CDTF">2012-05-05T08:17:14Z</dcterms:created>
  <dcterms:modified xsi:type="dcterms:W3CDTF">2015-04-26T16:43:38Z</dcterms:modified>
  <cp:category/>
  <cp:version/>
  <cp:contentType/>
  <cp:contentStatus/>
</cp:coreProperties>
</file>